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45" windowWidth="11340" windowHeight="8580" tabRatio="973" firstSheet="2" activeTab="7"/>
  </bookViews>
  <sheets>
    <sheet name="Total" sheetId="1" r:id="rId1"/>
    <sheet name="Økonomi-drift" sheetId="2" r:id="rId2"/>
    <sheet name="Plan og Teknik-drift" sheetId="28" r:id="rId3"/>
    <sheet name="Børn og Undervisning-drift" sheetId="29" r:id="rId4"/>
    <sheet name="Kultur og Fritid-drift" sheetId="30" r:id="rId5"/>
    <sheet name="Social og Sundhed-drift" sheetId="31" r:id="rId6"/>
    <sheet name="Arbejdsmarked og Integra.-drift" sheetId="32" r:id="rId7"/>
    <sheet name="Økonomi-anlæg" sheetId="33" r:id="rId8"/>
    <sheet name="Plan og Teknik-anlæg" sheetId="34" r:id="rId9"/>
    <sheet name="Børn og Undervisning-anlæg" sheetId="35" r:id="rId10"/>
    <sheet name="Kultur og Fritid-anlæg" sheetId="36" r:id="rId11"/>
    <sheet name="Social og Sundhed-anlæg" sheetId="37" r:id="rId12"/>
    <sheet name="Arbejdsmarked og Integra.-anlæg" sheetId="38" r:id="rId13"/>
    <sheet name="Byggemodning" sheetId="39" r:id="rId14"/>
    <sheet name="Salg af grunde" sheetId="40" r:id="rId15"/>
    <sheet name="Ark1" sheetId="41" r:id="rId16"/>
    <sheet name="Ark2" sheetId="61" r:id="rId17"/>
  </sheets>
  <definedNames>
    <definedName name="_xlnm.Print_Area" localSheetId="11">'Social og Sundhed-anlæg'!$A$1:$H$18</definedName>
    <definedName name="_xlnm.Print_Area" localSheetId="1">'Økonomi-drift'!$A$2:$H$116</definedName>
    <definedName name="_xlnm.Print_Titles" localSheetId="1">'Økonomi-drift'!$6:$7</definedName>
    <definedName name="_xlnm.Print_Titles" localSheetId="2">'Plan og Teknik-drift'!$6:$7</definedName>
    <definedName name="_xlnm.Print_Titles" localSheetId="4">'Kultur og Fritid-drift'!$6:$7</definedName>
    <definedName name="_xlnm.Print_Titles" localSheetId="5">'Social og Sundhed-drift'!$5:$6</definedName>
    <definedName name="_xlnm.Print_Titles" localSheetId="7">'Økonomi-anlæg'!$6:$7</definedName>
    <definedName name="_xlnm.Print_Titles" localSheetId="8">'Plan og Teknik-anlæg'!$6:$7</definedName>
    <definedName name="_xlnm.Print_Titles" localSheetId="11">'Social og Sundhed-anlæg'!$6:$6</definedName>
  </definedNames>
  <calcPr calcId="152511"/>
</workbook>
</file>

<file path=xl/sharedStrings.xml><?xml version="1.0" encoding="utf-8"?>
<sst xmlns="http://schemas.openxmlformats.org/spreadsheetml/2006/main" count="1146" uniqueCount="675">
  <si>
    <t>Kultur og Fritid</t>
  </si>
  <si>
    <t>Børn og Undervisning</t>
  </si>
  <si>
    <t>Arbejdsmarked og Integration</t>
  </si>
  <si>
    <t>I alt drift</t>
  </si>
  <si>
    <t>Udvalg:</t>
  </si>
  <si>
    <t>Øvrige:</t>
  </si>
  <si>
    <t>I alt anlæg</t>
  </si>
  <si>
    <t>Budgetoverførsler i alt</t>
  </si>
  <si>
    <t>Udvalg: Økonomi</t>
  </si>
  <si>
    <t>I alt</t>
  </si>
  <si>
    <t>Udvalg: Kultur og Fritid</t>
  </si>
  <si>
    <t>Udvalg: Børn og Undervisning</t>
  </si>
  <si>
    <t>Udvalg: Arbejdsmarked og Integration</t>
  </si>
  <si>
    <t>Total</t>
  </si>
  <si>
    <t>Drift</t>
  </si>
  <si>
    <t>Anlæg</t>
  </si>
  <si>
    <t>Dok.nr.</t>
  </si>
  <si>
    <t>I alt øvrige</t>
  </si>
  <si>
    <t>Social og Sundhed</t>
  </si>
  <si>
    <t>+ = overskud,     - =  underskud</t>
  </si>
  <si>
    <t>Indenfor rammen:</t>
  </si>
  <si>
    <t>Anlægsprojekter</t>
  </si>
  <si>
    <t>Konto 
(sted)</t>
  </si>
  <si>
    <t>Udvalg: Plan og Teknik</t>
  </si>
  <si>
    <t>Udvalg: Social og Sundhed</t>
  </si>
  <si>
    <t>Plan og Teknik</t>
  </si>
  <si>
    <t>Drift:</t>
  </si>
  <si>
    <t>Anlæg:</t>
  </si>
  <si>
    <t>Børneh. Regnbuen, Horne</t>
  </si>
  <si>
    <t>Oksbøl Børnehave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</si>
  <si>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</si>
  <si>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</si>
  <si>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</si>
  <si>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</si>
  <si>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</si>
  <si>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</si>
  <si>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</si>
  <si>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</si>
  <si>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</si>
  <si>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</si>
  <si>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</si>
  <si>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</si>
  <si>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</si>
  <si>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</si>
  <si>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</si>
  <si>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</si>
  <si>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</si>
  <si>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</si>
  <si>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</si>
  <si>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</si>
  <si>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</si>
  <si>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Specialklasserk., Lykkesgårdsk.</t>
  </si>
  <si>
    <t>Lykkesgårdskolen SFO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</si>
  <si>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</si>
  <si>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</si>
  <si>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</si>
  <si>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</si>
  <si>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</si>
  <si>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</si>
  <si>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</si>
  <si>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</si>
  <si>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</si>
  <si>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</si>
  <si>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</si>
  <si>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</si>
  <si>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</si>
  <si>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</si>
  <si>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</si>
  <si>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</si>
  <si>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</si>
  <si>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</si>
  <si>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</si>
  <si>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</si>
  <si>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Staben Skoler</t>
  </si>
  <si>
    <t>Staben Dagtilbud</t>
  </si>
  <si>
    <t>Børn, Unge og Familie</t>
  </si>
  <si>
    <t>Tippen - skoledel</t>
  </si>
  <si>
    <t>Tippen - Døgndel</t>
  </si>
  <si>
    <t>Bibliotek</t>
  </si>
  <si>
    <t>Socialpsykiatrien</t>
  </si>
  <si>
    <t>Teknik og Miljø</t>
  </si>
  <si>
    <t>Vandløbsvæsen, fælles formål</t>
  </si>
  <si>
    <t>00.48.70</t>
  </si>
  <si>
    <t>00.52.80</t>
  </si>
  <si>
    <t>00.52.81</t>
  </si>
  <si>
    <t>00.52.89</t>
  </si>
  <si>
    <t>Plan og Byg</t>
  </si>
  <si>
    <t>00.38.50</t>
  </si>
  <si>
    <t>Faste ejd. - Fælles formål</t>
  </si>
  <si>
    <t>00.25.10</t>
  </si>
  <si>
    <t>00.28.20</t>
  </si>
  <si>
    <t>Vedligeholdelse af vandløb</t>
  </si>
  <si>
    <t>00.48.71</t>
  </si>
  <si>
    <t>Miljøbesk.-Fælles formål</t>
  </si>
  <si>
    <t>02.22.01</t>
  </si>
  <si>
    <t>02.22.03</t>
  </si>
  <si>
    <t>02.22.05</t>
  </si>
  <si>
    <t>Vejvedligeholdelse m.v.</t>
  </si>
  <si>
    <t>02.28.11</t>
  </si>
  <si>
    <t>Belægninger</t>
  </si>
  <si>
    <t>02.28.12</t>
  </si>
  <si>
    <t>02.32.31</t>
  </si>
  <si>
    <t>02.35.41</t>
  </si>
  <si>
    <t>Naturforvaltningsprojekt</t>
  </si>
  <si>
    <t>Skove</t>
  </si>
  <si>
    <t>00.38.53</t>
  </si>
  <si>
    <t>Faste ejend.- Beboelse</t>
  </si>
  <si>
    <t>00.25.11</t>
  </si>
  <si>
    <t>Faste ejend.- Andre faste ejd.</t>
  </si>
  <si>
    <t>00.25.13</t>
  </si>
  <si>
    <t>Virksomheden Teknik og Miljø</t>
  </si>
  <si>
    <t>Jordforurening</t>
  </si>
  <si>
    <t>Øvr. planl., unders.,tilsyn mv.</t>
  </si>
  <si>
    <t>Grønne omr. og naturpladser</t>
  </si>
  <si>
    <t>Direktionen</t>
  </si>
  <si>
    <t>Staben Økonomi</t>
  </si>
  <si>
    <t>Dagtilbud</t>
  </si>
  <si>
    <t>Skoler</t>
  </si>
  <si>
    <t>Borgerservice</t>
  </si>
  <si>
    <t>Jobcenter</t>
  </si>
  <si>
    <t>06.45.51</t>
  </si>
  <si>
    <t>Udenfor rammen - 100% overførsel:</t>
  </si>
  <si>
    <t>Ledelsesløn</t>
  </si>
  <si>
    <t>Staben Økonomi:</t>
  </si>
  <si>
    <t>Risikostyring</t>
  </si>
  <si>
    <t>Direktionen:</t>
  </si>
  <si>
    <t>Pulje til barsel</t>
  </si>
  <si>
    <t>Pulje til langtidssygdom</t>
  </si>
  <si>
    <t>06.52.70</t>
  </si>
  <si>
    <t>06.45.53</t>
  </si>
  <si>
    <t>Sandflugt</t>
  </si>
  <si>
    <t>00.38.54</t>
  </si>
  <si>
    <t>Byggemodning, Boligformål</t>
  </si>
  <si>
    <t>Byggemodning, Erhvervsformål</t>
  </si>
  <si>
    <t>Anlæg - Byggemodning</t>
  </si>
  <si>
    <t>Byggemodning</t>
  </si>
  <si>
    <t>Anlæg - Salg af grunde</t>
  </si>
  <si>
    <t>Centerområde Midt</t>
  </si>
  <si>
    <t>Lunden</t>
  </si>
  <si>
    <t>Hjemmesygeplejen</t>
  </si>
  <si>
    <t>Hjælpemiddeldepot</t>
  </si>
  <si>
    <t>Bærbare batterier</t>
  </si>
  <si>
    <t>00.52.85</t>
  </si>
  <si>
    <t>Lederløn - indenfor direktionens ramme:</t>
  </si>
  <si>
    <t>Forsikring</t>
  </si>
  <si>
    <t>06.52.74</t>
  </si>
  <si>
    <t>Thorstrup SFO</t>
  </si>
  <si>
    <t>Køb/Salg af grunde</t>
  </si>
  <si>
    <t>002.202</t>
  </si>
  <si>
    <t>002.203</t>
  </si>
  <si>
    <t>Udenfor rammen - 100% overførsel</t>
  </si>
  <si>
    <t>Cykelsti Nymindegabvej</t>
  </si>
  <si>
    <t>Musik- og billedskolen</t>
  </si>
  <si>
    <t>363/364</t>
  </si>
  <si>
    <t>Rollemodelprojekt</t>
  </si>
  <si>
    <t>Forældrerolleprojekt</t>
  </si>
  <si>
    <t>Dagplejen</t>
  </si>
  <si>
    <t>Sct. Jacobi 10iCampus</t>
  </si>
  <si>
    <t>485…</t>
  </si>
  <si>
    <t>Administrationsbygninger,  7-2, fælles</t>
  </si>
  <si>
    <t>Administrationsbygninger,  7-2, Bytoften</t>
  </si>
  <si>
    <t>Kystsikring</t>
  </si>
  <si>
    <t>Centerområde Syd/øst</t>
  </si>
  <si>
    <t>Centerområde Nord/Vest</t>
  </si>
  <si>
    <t>Byggemodning, tilslutningsbidrag bidrag</t>
  </si>
  <si>
    <t>Salg af grunde - boligformål</t>
  </si>
  <si>
    <t>Byggemodningsudgifter</t>
  </si>
  <si>
    <t xml:space="preserve">I alt </t>
  </si>
  <si>
    <t xml:space="preserve">Tilslutningsbidrag, hvor kontoen står i forskud </t>
  </si>
  <si>
    <t>Tilslutningsbidrag, hvor kontoen står i forskud</t>
  </si>
  <si>
    <t>Salg af grunde - erhvervsformål</t>
  </si>
  <si>
    <t>013.865</t>
  </si>
  <si>
    <t>Salg af tandklinikker i Agerbæk og Ølgod</t>
  </si>
  <si>
    <t>013.874</t>
  </si>
  <si>
    <t>Standardisering af infrastruktur</t>
  </si>
  <si>
    <t>00.22.05</t>
  </si>
  <si>
    <t>Valg</t>
  </si>
  <si>
    <t xml:space="preserve"> </t>
  </si>
  <si>
    <t>Pulje til fastholdelse, trivsel og forebyggelse</t>
  </si>
  <si>
    <t>350.001</t>
  </si>
  <si>
    <t>Varde Vest</t>
  </si>
  <si>
    <t>Firkløveret</t>
  </si>
  <si>
    <t>Børneuniverset</t>
  </si>
  <si>
    <t>Blåbjergegnens dagtilbud</t>
  </si>
  <si>
    <t>Daginst. Ved Vesterhavet</t>
  </si>
  <si>
    <t>Daginst. Skovbrynet</t>
  </si>
  <si>
    <t>Institution ØST</t>
  </si>
  <si>
    <t>Institution Nord-ØST</t>
  </si>
  <si>
    <t>Go´mad til børn</t>
  </si>
  <si>
    <t>Samuelsgårdens SFO 1</t>
  </si>
  <si>
    <t>Samuelsgårdens SFO 2 og 3</t>
  </si>
  <si>
    <t>Ølgod Skole</t>
  </si>
  <si>
    <t>Ølgod Skole SFO</t>
  </si>
  <si>
    <t>Tippen - Entreén</t>
  </si>
  <si>
    <t>Varde STU-Center</t>
  </si>
  <si>
    <t>Dok. nr:</t>
  </si>
  <si>
    <t>Aftaleholder/område:</t>
  </si>
  <si>
    <t>Afsluttet, overføres ikke</t>
  </si>
  <si>
    <t>Ubestemte formål/arealer til udlejning</t>
  </si>
  <si>
    <t>Faste ejend.- Fælles formål</t>
  </si>
  <si>
    <t>06.45.51+53</t>
  </si>
  <si>
    <t>Kommunalbestyrelsesmedlemmer</t>
  </si>
  <si>
    <t>Fælles kontorhold</t>
  </si>
  <si>
    <t>Konsulentbistand</t>
  </si>
  <si>
    <t>Kommunikation, markedsføring og udvikling</t>
  </si>
  <si>
    <t>Kørselsgodtgørelse</t>
  </si>
  <si>
    <t>Infrastruktur</t>
  </si>
  <si>
    <t>Servicedisk</t>
  </si>
  <si>
    <t>Projekter</t>
  </si>
  <si>
    <t>Intern salg</t>
  </si>
  <si>
    <t>Leje og leasing</t>
  </si>
  <si>
    <t>Fagsystem mm</t>
  </si>
  <si>
    <t>Aflevering af data til Statens arkiver</t>
  </si>
  <si>
    <t>Helhedsplanen, Boulevarden</t>
  </si>
  <si>
    <t>06.45.55</t>
  </si>
  <si>
    <t>Handicapkørsel</t>
  </si>
  <si>
    <t>Kørselsstyringssystem</t>
  </si>
  <si>
    <t>Central pulje til fratrådt personale ifm sparekatalog</t>
  </si>
  <si>
    <t>Akutbidrag-1 øres pulje</t>
  </si>
  <si>
    <t>Naturcenter Blaavand</t>
  </si>
  <si>
    <t>Separering af kloak ved kommunale ejendomme</t>
  </si>
  <si>
    <t>Faste ejendomme og fritidsfaciliteter</t>
  </si>
  <si>
    <t>Idræt, Fritid og Folkeoplysning</t>
  </si>
  <si>
    <t>Kulturel virksomhed</t>
  </si>
  <si>
    <t>00.25 /00.32</t>
  </si>
  <si>
    <t>03.22/03.38</t>
  </si>
  <si>
    <t>03.35</t>
  </si>
  <si>
    <t>05.72</t>
  </si>
  <si>
    <t>301 m. fl.</t>
  </si>
  <si>
    <t>510 m. fl.</t>
  </si>
  <si>
    <t>Del af elforbrug - Grønt område</t>
  </si>
  <si>
    <t>Skadedyrsbekæmpelse</t>
  </si>
  <si>
    <t>02.32.35</t>
  </si>
  <si>
    <t>Byfornyelse - fælles udg/indt.</t>
  </si>
  <si>
    <t>00.25.15</t>
  </si>
  <si>
    <t>Køb af Torvegade 10, Varde - Shell grunden</t>
  </si>
  <si>
    <t>005.836</t>
  </si>
  <si>
    <t>Salg af ejd til selskaber under Varde Forsyning A/S</t>
  </si>
  <si>
    <t>005.839</t>
  </si>
  <si>
    <t>Pulje til bygninger/ældreboliger - som skal afvikles</t>
  </si>
  <si>
    <t>Fortællinger i "Naturpark Vesterhavet" -Nordea</t>
  </si>
  <si>
    <t>IT-afdeling</t>
  </si>
  <si>
    <t>Lederløn - indenfor direktionens ramme</t>
  </si>
  <si>
    <t>Sekretariatet Børn og Unge</t>
  </si>
  <si>
    <t xml:space="preserve">Sted nr. </t>
  </si>
  <si>
    <t>Budgetoverførsel i alt</t>
  </si>
  <si>
    <t>Frit Valg Nord/Øst</t>
  </si>
  <si>
    <t>Uddannelse/netværk</t>
  </si>
  <si>
    <t>Faste ejend. - Andre faste ejd.</t>
  </si>
  <si>
    <t>Træning og Rehabilitering</t>
  </si>
  <si>
    <t>Servicearealer Helle Plejecenter</t>
  </si>
  <si>
    <t>018829</t>
  </si>
  <si>
    <t>532848</t>
  </si>
  <si>
    <t>Projekt - Vision 2030</t>
  </si>
  <si>
    <t>Varde årets cykelkommune</t>
  </si>
  <si>
    <t>Skimmelsvampanalyser</t>
  </si>
  <si>
    <t>Styrket efteruddannelse-ADL, Visitation</t>
  </si>
  <si>
    <t>IT afdeling</t>
  </si>
  <si>
    <t>Staben Skoler - overføres ikke</t>
  </si>
  <si>
    <t>Puljebeløb til områdefornyelse Varde Midtby</t>
  </si>
  <si>
    <t>Varde Midtby - Projekter - bosætnings- og turistby</t>
  </si>
  <si>
    <t>Shellgrundens offentlige del - opholdstorv ned til Varde Å</t>
  </si>
  <si>
    <t>Områdefornyelse Varde Midtby - Kulturelle aktiviteter på Torvet</t>
  </si>
  <si>
    <t>Etablering af sti langs Ansager Kanal</t>
  </si>
  <si>
    <t>301876</t>
  </si>
  <si>
    <t>301881</t>
  </si>
  <si>
    <t>Renovering - og anlægspulje skoler og dagtilbud</t>
  </si>
  <si>
    <t>375801</t>
  </si>
  <si>
    <t>Ungdomshus</t>
  </si>
  <si>
    <t>513829</t>
  </si>
  <si>
    <t>Tistrup Børnehave</t>
  </si>
  <si>
    <t>Indskud i Landsbyggefonden</t>
  </si>
  <si>
    <t>Kultur og Fritid i alt</t>
  </si>
  <si>
    <t>Social og Handicap</t>
  </si>
  <si>
    <t>Samstyrken</t>
  </si>
  <si>
    <t>Ældre og Handicap</t>
  </si>
  <si>
    <t>Social og Handicapservice</t>
  </si>
  <si>
    <t xml:space="preserve">Lystbådehavne mv. </t>
  </si>
  <si>
    <t>Faste ejend. - Beboelse</t>
  </si>
  <si>
    <t>Kommunale bygninger</t>
  </si>
  <si>
    <t>Skadedyr - Handleplan rotter</t>
  </si>
  <si>
    <t xml:space="preserve">Adm. af vejvedligeholdelse </t>
  </si>
  <si>
    <t>Kollektiv trafik - Busdrift</t>
  </si>
  <si>
    <t>Kollektiv trafik - Jernbanedrift</t>
  </si>
  <si>
    <t>Sundhedsf.bolig/skimmelsvamp</t>
  </si>
  <si>
    <t>Fra Kyst til Kyst</t>
  </si>
  <si>
    <t>Projekt "Gå med i Lunden"</t>
  </si>
  <si>
    <t>Vådområdeprojekt Kvong Mose</t>
  </si>
  <si>
    <t>Etabl passage ved Linding Mølle</t>
  </si>
  <si>
    <t>Etabl stryg ved Orten Dambrug</t>
  </si>
  <si>
    <t xml:space="preserve">Etabl pass Karlsgårde Dambrug </t>
  </si>
  <si>
    <t>Agerbæk I Dambrug</t>
  </si>
  <si>
    <t>Tilskud til frivilligt socialt arbejde</t>
  </si>
  <si>
    <t>Ny bogbus</t>
  </si>
  <si>
    <t>Pulje til byfornyelser/byudviklings-planer i diverse byer</t>
  </si>
  <si>
    <t>Landsbyfornyelse 2015</t>
  </si>
  <si>
    <t>Landsbyfornyelse 2014</t>
  </si>
  <si>
    <t>Områdefornyelse varde Midtby - oplevelsesloop</t>
  </si>
  <si>
    <t>Områdefornyelse Varde Midtby - Minibyen</t>
  </si>
  <si>
    <t>Områdefornyelse Varde Midtby - Drikkeskur</t>
  </si>
  <si>
    <t>Områdefornyelse Varde Midtby - Forskønnelse af gader, veje, stier, m.v.</t>
  </si>
  <si>
    <t>Bygningsfornyelse Varde Midtby - del af byforny.projekt</t>
  </si>
  <si>
    <t>Midler til projekter inden for Grøn vækst puljen</t>
  </si>
  <si>
    <t>HolmeÅ - genopretning</t>
  </si>
  <si>
    <t>Energibesparende foranst. - Gadebelysning</t>
  </si>
  <si>
    <t>Cykelsti langs Fåborgvej mellem Fåborg og Agerbæk</t>
  </si>
  <si>
    <t xml:space="preserve">Varde Bymidte </t>
  </si>
  <si>
    <t>Fodgængertunnel under banen Plantagevej, Varde</t>
  </si>
  <si>
    <t>Projektændring, adgangsvej til ny grusgrav i Kjelst</t>
  </si>
  <si>
    <t>Cykelsti Toftnæs-Alslev</t>
  </si>
  <si>
    <t>Cykelsti Hodde-Tistrup 1. etape</t>
  </si>
  <si>
    <t>Renovering af broer - Budgetbeløb</t>
  </si>
  <si>
    <t>Udskiftning af vejafvanding fbm kloakserarering</t>
  </si>
  <si>
    <t>Afledte byforskønnelser - kloakseparering diverse byer</t>
  </si>
  <si>
    <t>015818</t>
  </si>
  <si>
    <t>015819</t>
  </si>
  <si>
    <t>015820</t>
  </si>
  <si>
    <t>015823</t>
  </si>
  <si>
    <t>015825</t>
  </si>
  <si>
    <t>015826</t>
  </si>
  <si>
    <t>015832</t>
  </si>
  <si>
    <t>015834</t>
  </si>
  <si>
    <t>015836</t>
  </si>
  <si>
    <t>015838</t>
  </si>
  <si>
    <t>015842</t>
  </si>
  <si>
    <t>015861</t>
  </si>
  <si>
    <t>020866</t>
  </si>
  <si>
    <t>050810</t>
  </si>
  <si>
    <t>070830</t>
  </si>
  <si>
    <t>211840</t>
  </si>
  <si>
    <t>222823</t>
  </si>
  <si>
    <t>222874</t>
  </si>
  <si>
    <t>222875</t>
  </si>
  <si>
    <t>222898</t>
  </si>
  <si>
    <t>222908</t>
  </si>
  <si>
    <t>222913</t>
  </si>
  <si>
    <t>222914</t>
  </si>
  <si>
    <t>222917</t>
  </si>
  <si>
    <t>223820</t>
  </si>
  <si>
    <t>223821</t>
  </si>
  <si>
    <t>223830</t>
  </si>
  <si>
    <t>Områdefornyelse, Kulturspinderiet</t>
  </si>
  <si>
    <t>06.45.50</t>
  </si>
  <si>
    <t>Kantinedrift</t>
  </si>
  <si>
    <t>Annoncer</t>
  </si>
  <si>
    <t>Kontorelever</t>
  </si>
  <si>
    <t>Fritidssamråd</t>
  </si>
  <si>
    <t>Udviklingsråd</t>
  </si>
  <si>
    <t>Administrationsbygninger</t>
  </si>
  <si>
    <t>Drift af kommunebiler</t>
  </si>
  <si>
    <t>Forbrugsregistrering</t>
  </si>
  <si>
    <t xml:space="preserve">Hjemmesygeplejen </t>
  </si>
  <si>
    <t>Sundhed og rehabilitering</t>
  </si>
  <si>
    <t>Frit Valg Nord Øst</t>
  </si>
  <si>
    <t>Frit Valg Midt/Vest</t>
  </si>
  <si>
    <t>Staben sundhed og Rehabilitering</t>
  </si>
  <si>
    <t>Center for Sundhedsfremme</t>
  </si>
  <si>
    <t>Center for sundhedsfremme</t>
  </si>
  <si>
    <t>Center Bøgely</t>
  </si>
  <si>
    <t>Køb af servicearealer, Baunbo Lunde</t>
  </si>
  <si>
    <t>018834</t>
  </si>
  <si>
    <t>Hjemmeplejen Midt/Vest, ombygning af Hybenbo</t>
  </si>
  <si>
    <t>Køb af Slotsgade 17, Varde - Den gl. Handelsskole</t>
  </si>
  <si>
    <t>005.846</t>
  </si>
  <si>
    <t xml:space="preserve">Salg af Slotsgade 5, Varde </t>
  </si>
  <si>
    <t>Investeringer vedr. energibespar.foranstaltninger</t>
  </si>
  <si>
    <t>013.892</t>
  </si>
  <si>
    <t xml:space="preserve"> Agerbæk Juniorklub</t>
  </si>
  <si>
    <t>Alsev Juniorklub</t>
  </si>
  <si>
    <t>Ansager Juniorklub</t>
  </si>
  <si>
    <t>Billum Juniorklub</t>
  </si>
  <si>
    <t>Billum børnehave</t>
  </si>
  <si>
    <t>Brorsonskolen Juniorklub</t>
  </si>
  <si>
    <t>Horne Juniorklub</t>
  </si>
  <si>
    <t>Janderup Juniorklub</t>
  </si>
  <si>
    <t>Lunde-Kvong Juniorklub</t>
  </si>
  <si>
    <t>Lykkesgårds. Juniorklub</t>
  </si>
  <si>
    <t>Nordenskov Juniorklub</t>
  </si>
  <si>
    <t>Næsbjerg Juniorklub</t>
  </si>
  <si>
    <t>Nørre Nebel Juniorklub</t>
  </si>
  <si>
    <t>Outrup Juniorklub</t>
  </si>
  <si>
    <t xml:space="preserve">Jacobi, Juniorklubben </t>
  </si>
  <si>
    <t>Starup Juniorklub</t>
  </si>
  <si>
    <t>Thorstrup Juniorklub</t>
  </si>
  <si>
    <t>Tistrup Juniorklub</t>
  </si>
  <si>
    <t>Ølgod Juniorklub</t>
  </si>
  <si>
    <t>Årre Juniorklub</t>
  </si>
  <si>
    <t>Personale - Pau-elever</t>
  </si>
  <si>
    <t>510.01</t>
  </si>
  <si>
    <t>Staben Skoler - specialundervisning</t>
  </si>
  <si>
    <t>Staben Skole 100% overførsel</t>
  </si>
  <si>
    <t>301..</t>
  </si>
  <si>
    <t xml:space="preserve">Sekretariatet Børn og Unge </t>
  </si>
  <si>
    <t>Børn og Forebyggelse:</t>
  </si>
  <si>
    <t>Centrale refusioner</t>
  </si>
  <si>
    <t>Forebyggende foranstaltninger</t>
  </si>
  <si>
    <t>Døgninstitutioner m.m. for børn og unge</t>
  </si>
  <si>
    <t>Sikrede døgninstitutioner</t>
  </si>
  <si>
    <t>Botilbud for personer med særlige sociale problemer</t>
  </si>
  <si>
    <t>Kontaktpersoner og ledsagerordninger</t>
  </si>
  <si>
    <t>Sociale formål - merudgifter og tabt arbejdsfortjeneste</t>
  </si>
  <si>
    <t>Familiehuset Lysningen/Ungerefleksen</t>
  </si>
  <si>
    <t>521..</t>
  </si>
  <si>
    <t>Børn, Trivsel og Sundhed:</t>
  </si>
  <si>
    <t>Psykologernen (PPR)</t>
  </si>
  <si>
    <t>Fysio- og ergoterapeuter</t>
  </si>
  <si>
    <t>Børn, Trivsel og Sundhed - adm.</t>
  </si>
  <si>
    <t>485..</t>
  </si>
  <si>
    <t>Sundhedsplejen</t>
  </si>
  <si>
    <t>Familiekonsulenter</t>
  </si>
  <si>
    <t>Støttekontaktpersoner</t>
  </si>
  <si>
    <t>Projekt "Årgang 2014"</t>
  </si>
  <si>
    <t>Prep-kursus</t>
  </si>
  <si>
    <t>"Projekt De utrolige År"</t>
  </si>
  <si>
    <t>Bus</t>
  </si>
  <si>
    <t>514812</t>
  </si>
  <si>
    <t>Årre Børnecenter</t>
  </si>
  <si>
    <t>Etablering af P-plads ved Hybenbo</t>
  </si>
  <si>
    <t>018836</t>
  </si>
  <si>
    <t>06.42.41</t>
  </si>
  <si>
    <t>06.42.43</t>
  </si>
  <si>
    <t>06.42.42</t>
  </si>
  <si>
    <t>06.45.67</t>
  </si>
  <si>
    <t>06.45.57</t>
  </si>
  <si>
    <t>Kommunemomsudligning</t>
  </si>
  <si>
    <t>03.22</t>
  </si>
  <si>
    <t>i alt</t>
  </si>
  <si>
    <t>overføres ikke</t>
  </si>
  <si>
    <t>Budgetoverførsler fra 2016 til 2017</t>
  </si>
  <si>
    <t>Korr. budget 2016</t>
  </si>
  <si>
    <t>Regnskab 2016</t>
  </si>
  <si>
    <t>Budget-
overførsel fra 2016 til 2017</t>
  </si>
  <si>
    <t>Udvalg: Økonomi og Erhverv</t>
  </si>
  <si>
    <t>Budgetoverførsel fra 2016 til 2017</t>
  </si>
  <si>
    <t>015.828</t>
  </si>
  <si>
    <t>Budget-
overførseler fra 2016 til 2017</t>
  </si>
  <si>
    <t>Økonomi og Erhverv</t>
  </si>
  <si>
    <t>Låneramme vedr. 2016. Lån optages i 2017</t>
  </si>
  <si>
    <t>Korrigeret budget 2016</t>
  </si>
  <si>
    <t>Vej og Park</t>
  </si>
  <si>
    <t>Politik og Analyse</t>
  </si>
  <si>
    <t>Teknik og Miljø:</t>
  </si>
  <si>
    <t>+ = overskud,    - =  underskud</t>
  </si>
  <si>
    <t>Fælles funktion - Fælles formål</t>
  </si>
  <si>
    <t>Arbejder for fremmed regning</t>
  </si>
  <si>
    <t>Driftsbygninger og -pladser</t>
  </si>
  <si>
    <t>Grønne områder og naturpladser</t>
  </si>
  <si>
    <t>Projekt "Fortællinger i Naturpark"</t>
  </si>
  <si>
    <t xml:space="preserve">Budgetoverførsel fra 2016 til 2017 </t>
  </si>
  <si>
    <t>Dok.nr. 22007-17</t>
  </si>
  <si>
    <t>Låneramme vedr. overførte anlægsbeløb</t>
  </si>
  <si>
    <t>Ingen budgetoverførsler</t>
  </si>
  <si>
    <t>Dok.nr. 11803-17</t>
  </si>
  <si>
    <t>Ungdommens Uddannelses-</t>
  </si>
  <si>
    <t>vejledning (UU)</t>
  </si>
  <si>
    <t>314.05</t>
  </si>
  <si>
    <t>22339-17</t>
  </si>
  <si>
    <t>23419-17</t>
  </si>
  <si>
    <t>00.55.93</t>
  </si>
  <si>
    <t>Direktør Thomas Japp</t>
  </si>
  <si>
    <t>Ledelse og administration 201005</t>
  </si>
  <si>
    <t>Økonomi og Digitalisering</t>
  </si>
  <si>
    <t xml:space="preserve">Fjernelse af spærring ved Ansager Mølle </t>
  </si>
  <si>
    <t>Fjernelse af spærring i Ralm bæk</t>
  </si>
  <si>
    <t>Holme Å - lavbundsprojekt</t>
  </si>
  <si>
    <t>Forundersøgelse for vandløbsprojekter - område 3</t>
  </si>
  <si>
    <t>Strategiplan for landdistriketr Outrup "Yderområder på forkant"</t>
  </si>
  <si>
    <t>06.48.68</t>
  </si>
  <si>
    <t>Salg af lille areal Søndergade/Odensvej, matr nr. 8 bæ</t>
  </si>
  <si>
    <t>005.847</t>
  </si>
  <si>
    <t>Køb af Jord i Årre - Årre ny børnehave</t>
  </si>
  <si>
    <t>005.849</t>
  </si>
  <si>
    <t>010.807</t>
  </si>
  <si>
    <t xml:space="preserve">Vedligeholdelse af kommunale bygninger - Central Pulje </t>
  </si>
  <si>
    <t>Salg af Storegade 53, Agerbæk - gammel materielgård</t>
  </si>
  <si>
    <t>013898</t>
  </si>
  <si>
    <t>Køb og renoveringn af bygninger 5,1 BCV</t>
  </si>
  <si>
    <t>10786-17</t>
  </si>
  <si>
    <t xml:space="preserve">Nybygning af toiletbygning i Varde Godkendt budget 2015 </t>
  </si>
  <si>
    <t>010.815</t>
  </si>
  <si>
    <t>Landsbyfornyelse 2016</t>
  </si>
  <si>
    <t>015821</t>
  </si>
  <si>
    <t>015824</t>
  </si>
  <si>
    <t>Puljebeløb til byfornyelse/byudviklingsplaner i diverse byer</t>
  </si>
  <si>
    <t>Varde Torv - belægninger</t>
  </si>
  <si>
    <t>015830</t>
  </si>
  <si>
    <t>Områdefornyelse Varde Midtby - Storegades forskønnelse</t>
  </si>
  <si>
    <t>015840</t>
  </si>
  <si>
    <t>Bygningsfornyelse Varde Midtby 2016  - del af byforny.projekt</t>
  </si>
  <si>
    <t>015862</t>
  </si>
  <si>
    <t>Bygning af orangeri i Tambours Have</t>
  </si>
  <si>
    <t>020.867</t>
  </si>
  <si>
    <t>Projekt - Naturpark Vesterhavet</t>
  </si>
  <si>
    <t>050.830</t>
  </si>
  <si>
    <t xml:space="preserve">Pleje af fredninger </t>
  </si>
  <si>
    <t>050.835</t>
  </si>
  <si>
    <t>070.820</t>
  </si>
  <si>
    <t>222822</t>
  </si>
  <si>
    <t>Trafiksikkerhedsprojekter</t>
  </si>
  <si>
    <t>Prioritering af cykelstiprojekter 2015-2018</t>
  </si>
  <si>
    <t>222910</t>
  </si>
  <si>
    <t xml:space="preserve">Renovering af Blåvandvej </t>
  </si>
  <si>
    <t>222916</t>
  </si>
  <si>
    <t xml:space="preserve">Cykelparkering </t>
  </si>
  <si>
    <t>222919</t>
  </si>
  <si>
    <t>Cykelsti i samarbejde med Rngkøbing-Skjern Kommune</t>
  </si>
  <si>
    <t>222921</t>
  </si>
  <si>
    <t xml:space="preserve">Cykelsti - Tarmvej mellem Ølgod og Skærbækvej </t>
  </si>
  <si>
    <t>222924</t>
  </si>
  <si>
    <t>Cykelsti - Forlængelse fra Skærbækvej til Ådumvej</t>
  </si>
  <si>
    <t>222925</t>
  </si>
  <si>
    <t>Cykelsti Fra Janderup til Kærup</t>
  </si>
  <si>
    <t>222926</t>
  </si>
  <si>
    <t xml:space="preserve">Cykelsti Ringkøbingvej fra Campus til Stilbjergvej </t>
  </si>
  <si>
    <t>222927</t>
  </si>
  <si>
    <t>Varde, VUC i Campusbygning</t>
  </si>
  <si>
    <t>Politik &amp; Analyse</t>
  </si>
  <si>
    <t>I.T.</t>
  </si>
  <si>
    <t>06.45.52</t>
  </si>
  <si>
    <t>Staben Personale &amp; Udvikling</t>
  </si>
  <si>
    <t>Staben Social &amp; Sundhed</t>
  </si>
  <si>
    <t>Social &amp; Handicap</t>
  </si>
  <si>
    <t>Vej &amp; Park</t>
  </si>
  <si>
    <t>06.45.58</t>
  </si>
  <si>
    <t>Byrådets udviklingspulje</t>
  </si>
  <si>
    <t>Central konto ifm lederafskedigelse/fratrædelse</t>
  </si>
  <si>
    <t>Diverse kontingenter</t>
  </si>
  <si>
    <t>Direktionens tværfaglige ad hoc pulje</t>
  </si>
  <si>
    <t>Kommissioner, råd og nævn</t>
  </si>
  <si>
    <t>GIS</t>
  </si>
  <si>
    <t>Central pulje ifm medarbejderafskedigelse-/fratrædelse</t>
  </si>
  <si>
    <t>Andel af landskvote-integrationsområdet</t>
  </si>
  <si>
    <t>Elektronisk jobdatabase</t>
  </si>
  <si>
    <t>MED-kurser</t>
  </si>
  <si>
    <t>Kultur &amp; Fritid</t>
  </si>
  <si>
    <t>Kunstforening</t>
  </si>
  <si>
    <t>TV2 på Tour</t>
  </si>
  <si>
    <t>Bosætning</t>
  </si>
  <si>
    <t>Vækststrategi/vækstuge</t>
  </si>
  <si>
    <t>Turisme og Erhverv</t>
  </si>
  <si>
    <t>06.48.62+67</t>
  </si>
  <si>
    <t>Social 6 Handicap</t>
  </si>
  <si>
    <t>Delegationsaftaler</t>
  </si>
  <si>
    <t>Energibesparende foranstaltninger</t>
  </si>
  <si>
    <t>Statsafg for enkeltudvindere og udledn af spildevand,udgifter</t>
  </si>
  <si>
    <t>Planlægning - kommune &amp; lokalplaner</t>
  </si>
  <si>
    <t>Planlægning -administrationsudgift</t>
  </si>
  <si>
    <t>M-ploy</t>
  </si>
  <si>
    <t>Børn og Forebyggelse</t>
  </si>
  <si>
    <t>Projekt - faglig ledelse</t>
  </si>
  <si>
    <t>Projekt - KEEP</t>
  </si>
  <si>
    <t>Total overførsel fra 2016 til 2017 - drift</t>
  </si>
  <si>
    <t>Nedbrydning af hovedbygning, Thueslund Alslev</t>
  </si>
  <si>
    <t>018837</t>
  </si>
  <si>
    <t>Ombygning Krogen 7</t>
  </si>
  <si>
    <t>018838</t>
  </si>
  <si>
    <t>Træningsfaciliteter på plejecentrene</t>
  </si>
  <si>
    <t>482850</t>
  </si>
  <si>
    <t>Medborgerhuset</t>
  </si>
  <si>
    <t>Staben Ældre og Handicap</t>
  </si>
  <si>
    <t>Økonomiafd. (Købmandsgården, Lunde)</t>
  </si>
  <si>
    <t>Fagstab Ældre og Handicap</t>
  </si>
  <si>
    <t>Staben Sundhed og Rehabilitering</t>
  </si>
  <si>
    <t>29590-17</t>
  </si>
  <si>
    <t>30384-17</t>
  </si>
  <si>
    <t>29807-17</t>
  </si>
  <si>
    <t>30385-17</t>
  </si>
  <si>
    <t>29241-17</t>
  </si>
  <si>
    <t>29242-17</t>
  </si>
  <si>
    <t>29580-17</t>
  </si>
  <si>
    <t>29583-17</t>
  </si>
  <si>
    <t>29775-17</t>
  </si>
  <si>
    <t>29398-17</t>
  </si>
  <si>
    <t>30388-17</t>
  </si>
  <si>
    <t>30391-17</t>
  </si>
  <si>
    <t>29772-17</t>
  </si>
  <si>
    <t>29400-17</t>
  </si>
  <si>
    <t>30393-17</t>
  </si>
  <si>
    <t>29397-17</t>
  </si>
  <si>
    <t>59590-17</t>
  </si>
  <si>
    <t>4 Udenfor rammen - 100% overførsel</t>
  </si>
  <si>
    <t>3 Lederløn - indenfor direktionens ramme</t>
  </si>
  <si>
    <t>1 Indenfor rammen:</t>
  </si>
  <si>
    <t>29573-17</t>
  </si>
  <si>
    <t>25175-17</t>
  </si>
  <si>
    <t>25173-17</t>
  </si>
  <si>
    <t>25171-17</t>
  </si>
  <si>
    <t>25181-17</t>
  </si>
  <si>
    <t>Rengøring under Teknik og Miljø</t>
  </si>
  <si>
    <t>Idrætsfaciliteter v. Lykkesgårdskolen</t>
  </si>
  <si>
    <t>Implementering af halplan</t>
  </si>
  <si>
    <t>Tirpiz - udstilling by 6.12.16</t>
  </si>
  <si>
    <t xml:space="preserve">Tirpiz </t>
  </si>
  <si>
    <t>Janusbygningen - tilskud til udvidelse</t>
  </si>
  <si>
    <t>32407-17</t>
  </si>
  <si>
    <t>Personale - Elevkonsulenter</t>
  </si>
  <si>
    <t>32466-17</t>
  </si>
  <si>
    <t>Fællesudg./indtægter FritValg og centre</t>
  </si>
  <si>
    <t>BCV - Kørselkontoret</t>
  </si>
  <si>
    <t>30399-17</t>
  </si>
  <si>
    <t>Omsorgs- og specialtandpleje</t>
  </si>
  <si>
    <t>30395-17</t>
  </si>
  <si>
    <t>301853</t>
  </si>
  <si>
    <t>Multisal ved Skolen i Agerbæk, inc. Ideoplæg</t>
  </si>
  <si>
    <t>Lykkesgårdskolen - udgifter i fbm evt skimmelsvamp</t>
  </si>
  <si>
    <t>301887</t>
  </si>
  <si>
    <t>Renovering- og anlægspuljen  skoler og dagtilbud</t>
  </si>
  <si>
    <t>301889</t>
  </si>
  <si>
    <t>Renovering af Brorsonskolen</t>
  </si>
  <si>
    <t>301890</t>
  </si>
  <si>
    <t>Starup Skole - udskiftning af tag</t>
  </si>
  <si>
    <t>Dagtilbudsafd - 100 % overførsel</t>
  </si>
  <si>
    <t>301…</t>
  </si>
  <si>
    <t>Opholdssteder m.v. for børn og unge</t>
  </si>
  <si>
    <t>Plejefamilier</t>
  </si>
  <si>
    <t>Støtte til individuel befordring</t>
  </si>
  <si>
    <t>Tippen - Aflastning</t>
  </si>
  <si>
    <t>Tippen - Familiehus</t>
  </si>
  <si>
    <t>Tandplejen 0-18 årige</t>
  </si>
  <si>
    <t>Tandregulering</t>
  </si>
  <si>
    <t>Projekt den gode madpakke</t>
  </si>
  <si>
    <t>Dok.nr. 34547-17</t>
  </si>
  <si>
    <t>Frit Valg Midt/Vest - overføres ikke</t>
  </si>
  <si>
    <t>Beløb der ikke overføres</t>
  </si>
  <si>
    <t>Hertil rest på driften som overføres til anlæg</t>
  </si>
  <si>
    <t>Vedr. renovering- og anlægspuljen 2015</t>
  </si>
  <si>
    <t>177903-16</t>
  </si>
  <si>
    <t>177904-16</t>
  </si>
  <si>
    <t>117905-16</t>
  </si>
  <si>
    <t>177907-16</t>
  </si>
  <si>
    <t>177909-16</t>
  </si>
  <si>
    <t>177910-16</t>
  </si>
  <si>
    <t>177912-16</t>
  </si>
  <si>
    <t>177913-16</t>
  </si>
  <si>
    <t>177920-16</t>
  </si>
  <si>
    <t>177921-16</t>
  </si>
  <si>
    <t>177922-16</t>
  </si>
  <si>
    <t>177923-16</t>
  </si>
  <si>
    <t>177924-16</t>
  </si>
  <si>
    <t>177925-16</t>
  </si>
  <si>
    <t>177926-16</t>
  </si>
  <si>
    <t>177937-16</t>
  </si>
  <si>
    <t>177938-16</t>
  </si>
  <si>
    <t>177941-16</t>
  </si>
  <si>
    <t>177945-16</t>
  </si>
  <si>
    <t>177947-16</t>
  </si>
  <si>
    <t>177948-16</t>
  </si>
  <si>
    <t>117948-16</t>
  </si>
  <si>
    <t>177950-16</t>
  </si>
  <si>
    <t>177952-16</t>
  </si>
  <si>
    <t>177953-16</t>
  </si>
  <si>
    <t>177955-16</t>
  </si>
  <si>
    <t>177957-16</t>
  </si>
  <si>
    <t>177956-16</t>
  </si>
  <si>
    <t>177958-16</t>
  </si>
  <si>
    <t>177960-16</t>
  </si>
  <si>
    <t>177961-16</t>
  </si>
  <si>
    <t>177962-16</t>
  </si>
  <si>
    <t>177964-16</t>
  </si>
  <si>
    <t>177965-16</t>
  </si>
  <si>
    <t>177966-16</t>
  </si>
  <si>
    <t>177967-16</t>
  </si>
  <si>
    <t>177968-16</t>
  </si>
  <si>
    <t>178015-16</t>
  </si>
  <si>
    <t>178033-16</t>
  </si>
  <si>
    <t>178019-16</t>
  </si>
  <si>
    <t>178020-16</t>
  </si>
  <si>
    <t>178022-16</t>
  </si>
  <si>
    <t>178024-16</t>
  </si>
  <si>
    <t>178026-16</t>
  </si>
  <si>
    <t>178031-16</t>
  </si>
  <si>
    <t>178032-16</t>
  </si>
  <si>
    <t>178029-16</t>
  </si>
  <si>
    <t xml:space="preserve">Herudover overføres 438.310 kr. på driftsbudgettet vedr. anlægs- og </t>
  </si>
  <si>
    <t>renoveringspuljen for 2015 til færdiggørelse af projekter.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</si>
</sst>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0#####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sz val="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hair"/>
      <right style="thick"/>
      <top style="hair"/>
      <bottom style="medium"/>
    </border>
    <border>
      <left style="hair"/>
      <right style="thick"/>
      <top style="hair"/>
      <bottom style="hair"/>
    </border>
    <border>
      <left style="hair"/>
      <right style="thick"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</borders>
  <cellStyleXfs count="12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3" borderId="2" applyNumberFormat="0" applyAlignment="0" applyProtection="0"/>
    <xf numFmtId="0" fontId="15" fillId="24" borderId="3" applyNumberFormat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0" borderId="0">
      <alignment/>
      <protection/>
    </xf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6" fillId="0" borderId="0" applyFont="0" applyFill="0" applyBorder="0" applyAlignment="0" applyProtection="0"/>
    <xf numFmtId="0" fontId="0" fillId="0" borderId="0">
      <alignment/>
      <protection/>
    </xf>
  </cellStyleXfs>
  <cellXfs count="261">
    <xf numFmtId="0" fontId="0" fillId="0" borderId="0" xfId="0"/>
    <xf numFmtId="0" fontId="3" fillId="0" borderId="0" xfId="0" applyFont="1"/>
    <xf numFmtId="0" fontId="5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/>
    <xf numFmtId="0" fontId="6" fillId="0" borderId="0" xfId="0" applyFont="1"/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7" fillId="33" borderId="0" xfId="0" applyFont="1" applyFill="1"/>
    <xf numFmtId="0" fontId="3" fillId="33" borderId="0" xfId="0" applyFont="1" applyFill="1"/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vertical="center" wrapText="1"/>
    </xf>
    <xf numFmtId="0" fontId="0" fillId="0" borderId="0" xfId="0" applyFont="1" applyBorder="1"/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53" applyNumberFormat="1" applyFont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>
      <alignment horizontal="center"/>
    </xf>
    <xf numFmtId="0" fontId="0" fillId="0" borderId="0" xfId="0"/>
    <xf numFmtId="3" fontId="0" fillId="0" borderId="0" xfId="0" applyNumberFormat="1"/>
    <xf numFmtId="3" fontId="0" fillId="0" borderId="0" xfId="0" applyNumberFormat="1" applyFont="1" applyBorder="1"/>
    <xf numFmtId="0" fontId="3" fillId="0" borderId="13" xfId="0" applyFont="1" applyBorder="1"/>
    <xf numFmtId="3" fontId="0" fillId="0" borderId="13" xfId="0" applyNumberFormat="1" applyBorder="1"/>
    <xf numFmtId="0" fontId="0" fillId="0" borderId="0" xfId="0" applyAlignment="1">
      <alignment wrapText="1"/>
    </xf>
    <xf numFmtId="0" fontId="0" fillId="0" borderId="0" xfId="0"/>
    <xf numFmtId="0" fontId="3" fillId="0" borderId="0" xfId="0" applyFont="1"/>
    <xf numFmtId="3" fontId="0" fillId="0" borderId="0" xfId="0" applyNumberFormat="1"/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wrapText="1"/>
    </xf>
    <xf numFmtId="0" fontId="0" fillId="0" borderId="0" xfId="0"/>
    <xf numFmtId="0" fontId="5" fillId="0" borderId="0" xfId="0" applyFont="1"/>
    <xf numFmtId="0" fontId="6" fillId="0" borderId="0" xfId="0" applyFont="1"/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0" fillId="34" borderId="13" xfId="187" applyFont="1" applyFill="1" applyBorder="1" applyAlignment="1">
      <alignment horizontal="center"/>
      <protection/>
    </xf>
    <xf numFmtId="3" fontId="0" fillId="34" borderId="13" xfId="187" applyNumberFormat="1" applyFont="1" applyFill="1" applyBorder="1" applyAlignment="1">
      <alignment horizontal="right"/>
      <protection/>
    </xf>
    <xf numFmtId="0" fontId="0" fillId="0" borderId="13" xfId="189" applyNumberFormat="1" applyFont="1" applyFill="1" applyBorder="1" applyAlignment="1" applyProtection="1">
      <alignment/>
      <protection/>
    </xf>
    <xf numFmtId="49" fontId="0" fillId="0" borderId="13" xfId="189" applyNumberFormat="1" applyFont="1" applyFill="1" applyBorder="1" applyAlignment="1" applyProtection="1" quotePrefix="1">
      <alignment/>
      <protection locked="0"/>
    </xf>
    <xf numFmtId="3" fontId="0" fillId="0" borderId="13" xfId="189" applyNumberFormat="1" applyFont="1" applyFill="1" applyBorder="1" applyAlignment="1" applyProtection="1">
      <alignment/>
      <protection/>
    </xf>
    <xf numFmtId="0" fontId="0" fillId="0" borderId="13" xfId="191" applyNumberFormat="1" applyFont="1" applyFill="1" applyBorder="1" applyAlignment="1" applyProtection="1">
      <alignment/>
      <protection/>
    </xf>
    <xf numFmtId="49" fontId="0" fillId="0" borderId="13" xfId="191" applyNumberFormat="1" applyFont="1" applyFill="1" applyBorder="1" applyAlignment="1" applyProtection="1" quotePrefix="1">
      <alignment/>
      <protection locked="0"/>
    </xf>
    <xf numFmtId="0" fontId="4" fillId="0" borderId="0" xfId="0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3" xfId="0" applyBorder="1"/>
    <xf numFmtId="0" fontId="3" fillId="0" borderId="13" xfId="53" applyFont="1" applyBorder="1">
      <alignment/>
      <protection/>
    </xf>
    <xf numFmtId="0" fontId="0" fillId="0" borderId="13" xfId="53" applyBorder="1">
      <alignment/>
      <protection/>
    </xf>
    <xf numFmtId="0" fontId="0" fillId="0" borderId="13" xfId="53" applyBorder="1" applyAlignment="1">
      <alignment horizontal="center"/>
      <protection/>
    </xf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3" fontId="25" fillId="0" borderId="13" xfId="53" applyNumberFormat="1" applyFont="1" applyBorder="1">
      <alignment/>
      <protection/>
    </xf>
    <xf numFmtId="3" fontId="0" fillId="0" borderId="13" xfId="53" applyNumberFormat="1" applyBorder="1" applyAlignment="1">
      <alignment horizontal="center"/>
      <protection/>
    </xf>
    <xf numFmtId="3" fontId="0" fillId="0" borderId="13" xfId="53" applyNumberFormat="1" applyFont="1" applyBorder="1">
      <alignment/>
      <protection/>
    </xf>
    <xf numFmtId="3" fontId="0" fillId="0" borderId="13" xfId="53" applyNumberFormat="1" applyBorder="1">
      <alignment/>
      <protection/>
    </xf>
    <xf numFmtId="0" fontId="0" fillId="0" borderId="13" xfId="53" applyFont="1" applyBorder="1">
      <alignment/>
      <protection/>
    </xf>
    <xf numFmtId="0" fontId="0" fillId="0" borderId="13" xfId="53" applyFont="1" applyBorder="1" applyAlignment="1">
      <alignment wrapText="1"/>
      <protection/>
    </xf>
    <xf numFmtId="0" fontId="0" fillId="0" borderId="13" xfId="53" applyFill="1" applyBorder="1">
      <alignment/>
      <protection/>
    </xf>
    <xf numFmtId="3" fontId="0" fillId="0" borderId="13" xfId="53" applyNumberFormat="1" applyFill="1" applyBorder="1">
      <alignment/>
      <protection/>
    </xf>
    <xf numFmtId="0" fontId="0" fillId="0" borderId="13" xfId="53" applyBorder="1" applyAlignment="1">
      <alignment wrapText="1"/>
      <protection/>
    </xf>
    <xf numFmtId="0" fontId="0" fillId="0" borderId="13" xfId="53" applyFont="1" applyFill="1" applyBorder="1" applyAlignment="1">
      <alignment wrapText="1"/>
      <protection/>
    </xf>
    <xf numFmtId="3" fontId="0" fillId="0" borderId="13" xfId="53" applyNumberFormat="1" applyFill="1" applyBorder="1" applyAlignment="1">
      <alignment horizontal="left"/>
      <protection/>
    </xf>
    <xf numFmtId="3" fontId="0" fillId="0" borderId="13" xfId="53" applyNumberFormat="1" applyFill="1" applyBorder="1" applyAlignment="1">
      <alignment horizontal="left" wrapText="1"/>
      <protection/>
    </xf>
    <xf numFmtId="3" fontId="3" fillId="0" borderId="13" xfId="53" applyNumberFormat="1" applyFont="1" applyBorder="1">
      <alignment/>
      <protection/>
    </xf>
    <xf numFmtId="3" fontId="3" fillId="0" borderId="13" xfId="53" applyNumberFormat="1" applyFont="1" applyBorder="1" applyAlignment="1">
      <alignment horizontal="center"/>
      <protection/>
    </xf>
    <xf numFmtId="3" fontId="3" fillId="0" borderId="13" xfId="0" applyNumberFormat="1" applyFont="1" applyBorder="1"/>
    <xf numFmtId="0" fontId="3" fillId="0" borderId="13" xfId="0" applyFont="1" applyBorder="1"/>
    <xf numFmtId="0" fontId="0" fillId="0" borderId="13" xfId="0" applyFont="1" applyBorder="1"/>
    <xf numFmtId="0" fontId="3" fillId="35" borderId="13" xfId="0" applyFont="1" applyFill="1" applyBorder="1" applyAlignment="1" quotePrefix="1">
      <alignment horizontal="right" wrapText="1"/>
    </xf>
    <xf numFmtId="3" fontId="0" fillId="0" borderId="13" xfId="0" applyNumberFormat="1" applyFont="1" applyBorder="1"/>
    <xf numFmtId="0" fontId="7" fillId="35" borderId="13" xfId="0" applyFont="1" applyFill="1" applyBorder="1"/>
    <xf numFmtId="0" fontId="0" fillId="35" borderId="13" xfId="0" applyFont="1" applyFill="1" applyBorder="1"/>
    <xf numFmtId="3" fontId="0" fillId="35" borderId="13" xfId="0" applyNumberFormat="1" applyFont="1" applyFill="1" applyBorder="1"/>
    <xf numFmtId="0" fontId="7" fillId="0" borderId="13" xfId="0" applyFont="1" applyBorder="1"/>
    <xf numFmtId="0" fontId="0" fillId="0" borderId="13" xfId="0" applyFont="1" applyFill="1" applyBorder="1"/>
    <xf numFmtId="0" fontId="0" fillId="0" borderId="13" xfId="0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7" fillId="0" borderId="0" xfId="0" applyFont="1" applyFill="1"/>
    <xf numFmtId="3" fontId="0" fillId="0" borderId="13" xfId="0" applyNumberForma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/>
    <xf numFmtId="3" fontId="0" fillId="0" borderId="14" xfId="0" applyNumberFormat="1" applyFill="1" applyBorder="1"/>
    <xf numFmtId="0" fontId="0" fillId="0" borderId="14" xfId="0" applyFont="1" applyBorder="1"/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/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4" xfId="0" applyFont="1" applyBorder="1" applyAlignment="1">
      <alignment horizontal="center"/>
    </xf>
    <xf numFmtId="3" fontId="3" fillId="0" borderId="14" xfId="0" applyNumberFormat="1" applyFont="1" applyBorder="1"/>
    <xf numFmtId="0" fontId="3" fillId="35" borderId="14" xfId="0" applyFont="1" applyFill="1" applyBorder="1" applyAlignment="1" quotePrefix="1">
      <alignment horizontal="right" wrapText="1"/>
    </xf>
    <xf numFmtId="0" fontId="0" fillId="0" borderId="13" xfId="0" applyBorder="1" quotePrefix="1"/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3" fillId="0" borderId="13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3" fontId="0" fillId="0" borderId="13" xfId="0" applyNumberFormat="1" applyFont="1" applyBorder="1"/>
    <xf numFmtId="0" fontId="0" fillId="0" borderId="13" xfId="0" applyBorder="1" applyAlignment="1">
      <alignment horizontal="left"/>
    </xf>
    <xf numFmtId="0" fontId="3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3" fontId="0" fillId="36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quotePrefix="1">
      <alignment horizontal="centerContinuous"/>
    </xf>
    <xf numFmtId="3" fontId="3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69" applyNumberFormat="1" applyFont="1" applyFill="1" applyBorder="1" applyAlignment="1" applyProtection="1">
      <alignment/>
      <protection/>
    </xf>
    <xf numFmtId="165" fontId="0" fillId="0" borderId="13" xfId="0" applyNumberFormat="1" applyBorder="1" applyAlignment="1" quotePrefix="1">
      <alignment horizontal="right"/>
    </xf>
    <xf numFmtId="0" fontId="0" fillId="0" borderId="13" xfId="121" applyNumberFormat="1" applyFont="1" applyFill="1" applyBorder="1" applyAlignment="1" applyProtection="1">
      <alignment/>
      <protection/>
    </xf>
    <xf numFmtId="0" fontId="0" fillId="0" borderId="13" xfId="121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left" wrapText="1"/>
    </xf>
    <xf numFmtId="166" fontId="0" fillId="0" borderId="13" xfId="0" applyNumberFormat="1" applyBorder="1" applyAlignment="1" quotePrefix="1">
      <alignment horizontal="right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right"/>
    </xf>
    <xf numFmtId="0" fontId="0" fillId="0" borderId="13" xfId="0" applyFont="1" applyBorder="1" applyAlignment="1">
      <alignment wrapText="1"/>
    </xf>
    <xf numFmtId="3" fontId="0" fillId="0" borderId="13" xfId="0" applyNumberFormat="1" applyBorder="1" applyAlignment="1" quotePrefix="1">
      <alignment horizontal="right"/>
    </xf>
    <xf numFmtId="1" fontId="0" fillId="0" borderId="13" xfId="0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0" fontId="3" fillId="0" borderId="13" xfId="0" applyFont="1" applyBorder="1" applyAlignment="1">
      <alignment horizontal="right"/>
    </xf>
    <xf numFmtId="0" fontId="0" fillId="0" borderId="13" xfId="88" applyNumberFormat="1" applyFont="1" applyFill="1" applyBorder="1" applyAlignment="1" applyProtection="1">
      <alignment wrapText="1"/>
      <protection/>
    </xf>
    <xf numFmtId="49" fontId="0" fillId="0" borderId="13" xfId="88" applyNumberFormat="1" applyFont="1" applyFill="1" applyBorder="1" applyAlignment="1" applyProtection="1" quotePrefix="1">
      <alignment/>
      <protection locked="0"/>
    </xf>
    <xf numFmtId="3" fontId="0" fillId="0" borderId="13" xfId="88" applyNumberFormat="1" applyFont="1" applyFill="1" applyBorder="1" applyAlignment="1" applyProtection="1">
      <alignment/>
      <protection/>
    </xf>
    <xf numFmtId="49" fontId="0" fillId="0" borderId="13" xfId="88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0" fillId="0" borderId="13" xfId="53" applyBorder="1" applyAlignment="1" quotePrefix="1">
      <alignment horizontal="right"/>
      <protection/>
    </xf>
    <xf numFmtId="3" fontId="0" fillId="0" borderId="13" xfId="53" applyNumberFormat="1" applyBorder="1" applyAlignment="1">
      <alignment horizontal="right"/>
      <protection/>
    </xf>
    <xf numFmtId="49" fontId="0" fillId="0" borderId="13" xfId="0" applyNumberFormat="1" applyBorder="1"/>
    <xf numFmtId="0" fontId="3" fillId="35" borderId="13" xfId="0" applyFont="1" applyFill="1" applyBorder="1" applyAlignment="1" quotePrefix="1">
      <alignment wrapText="1"/>
    </xf>
    <xf numFmtId="49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 quotePrefix="1">
      <alignment wrapText="1"/>
    </xf>
    <xf numFmtId="0" fontId="8" fillId="0" borderId="13" xfId="0" applyFont="1" applyBorder="1"/>
    <xf numFmtId="0" fontId="0" fillId="0" borderId="13" xfId="0" applyFont="1" applyBorder="1" applyAlignment="1">
      <alignment vertical="top" wrapText="1"/>
    </xf>
    <xf numFmtId="165" fontId="0" fillId="0" borderId="13" xfId="0" applyNumberFormat="1" applyFont="1" applyBorder="1" applyAlignment="1" quotePrefix="1">
      <alignment horizontal="right" vertical="top"/>
    </xf>
    <xf numFmtId="3" fontId="0" fillId="0" borderId="13" xfId="0" applyNumberFormat="1" applyFont="1" applyBorder="1" applyAlignment="1">
      <alignment vertical="top"/>
    </xf>
    <xf numFmtId="3" fontId="0" fillId="0" borderId="13" xfId="0" applyNumberFormat="1" applyBorder="1" applyAlignment="1">
      <alignment horizontal="center" vertical="top"/>
    </xf>
    <xf numFmtId="0" fontId="0" fillId="0" borderId="13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/>
    </xf>
    <xf numFmtId="0" fontId="0" fillId="0" borderId="13" xfId="0" applyFont="1" applyBorder="1"/>
    <xf numFmtId="0" fontId="0" fillId="0" borderId="13" xfId="0" applyFont="1" applyFill="1" applyBorder="1"/>
    <xf numFmtId="3" fontId="0" fillId="0" borderId="13" xfId="0" applyNumberFormat="1" applyFont="1" applyFill="1" applyBorder="1" applyAlignment="1">
      <alignment horizontal="right"/>
    </xf>
    <xf numFmtId="0" fontId="0" fillId="0" borderId="0" xfId="0" applyFill="1"/>
    <xf numFmtId="0" fontId="0" fillId="0" borderId="13" xfId="0" applyFill="1" applyBorder="1"/>
    <xf numFmtId="3" fontId="0" fillId="0" borderId="13" xfId="0" applyNumberFormat="1" applyFill="1" applyBorder="1"/>
    <xf numFmtId="3" fontId="0" fillId="0" borderId="13" xfId="0" applyNumberFormat="1" applyFill="1" applyBorder="1" applyAlignment="1">
      <alignment horizontal="center"/>
    </xf>
    <xf numFmtId="0" fontId="0" fillId="0" borderId="13" xfId="192" applyNumberFormat="1" applyFont="1" applyFill="1" applyBorder="1" applyAlignment="1" applyProtection="1">
      <alignment/>
      <protection/>
    </xf>
    <xf numFmtId="0" fontId="0" fillId="0" borderId="13" xfId="0" applyBorder="1" applyAlignment="1" quotePrefix="1">
      <alignment horizontal="left"/>
    </xf>
    <xf numFmtId="3" fontId="0" fillId="0" borderId="13" xfId="88" applyNumberFormat="1" applyFont="1" applyFill="1" applyBorder="1" applyAlignment="1" applyProtection="1">
      <alignment wrapText="1"/>
      <protection/>
    </xf>
    <xf numFmtId="0" fontId="0" fillId="0" borderId="15" xfId="192" applyNumberFormat="1" applyFont="1" applyFill="1" applyBorder="1" applyAlignment="1" applyProtection="1">
      <alignment/>
      <protection/>
    </xf>
    <xf numFmtId="0" fontId="0" fillId="0" borderId="15" xfId="192" applyNumberFormat="1" applyFont="1" applyFill="1" applyBorder="1" applyAlignment="1" applyProtection="1">
      <alignment/>
      <protection/>
    </xf>
    <xf numFmtId="0" fontId="0" fillId="0" borderId="15" xfId="192" applyNumberFormat="1" applyFont="1" applyFill="1" applyBorder="1" applyAlignment="1" applyProtection="1">
      <alignment/>
      <protection/>
    </xf>
    <xf numFmtId="0" fontId="0" fillId="0" borderId="15" xfId="192" applyFont="1" applyBorder="1" applyAlignment="1">
      <alignment/>
      <protection/>
    </xf>
    <xf numFmtId="3" fontId="27" fillId="0" borderId="13" xfId="53" applyNumberFormat="1" applyFont="1" applyBorder="1">
      <alignment/>
      <protection/>
    </xf>
    <xf numFmtId="3" fontId="28" fillId="0" borderId="13" xfId="53" applyNumberFormat="1" applyFont="1" applyBorder="1">
      <alignment/>
      <protection/>
    </xf>
    <xf numFmtId="0" fontId="0" fillId="0" borderId="13" xfId="588" applyBorder="1">
      <alignment/>
      <protection/>
    </xf>
    <xf numFmtId="3" fontId="0" fillId="0" borderId="13" xfId="589" applyNumberFormat="1" applyFont="1" applyBorder="1">
      <alignment/>
      <protection/>
    </xf>
    <xf numFmtId="0" fontId="0" fillId="0" borderId="13" xfId="589" applyFont="1" applyBorder="1">
      <alignment/>
      <protection/>
    </xf>
    <xf numFmtId="0" fontId="0" fillId="0" borderId="16" xfId="0" applyBorder="1"/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Border="1"/>
    <xf numFmtId="0" fontId="3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0" xfId="0" applyFont="1" applyFill="1" applyBorder="1"/>
    <xf numFmtId="3" fontId="27" fillId="0" borderId="13" xfId="0" applyNumberFormat="1" applyFont="1" applyFill="1" applyBorder="1" applyAlignment="1" applyProtection="1">
      <alignment/>
      <protection/>
    </xf>
    <xf numFmtId="0" fontId="0" fillId="0" borderId="0" xfId="0"/>
    <xf numFmtId="3" fontId="0" fillId="0" borderId="0" xfId="0" applyNumberFormat="1"/>
    <xf numFmtId="0" fontId="0" fillId="0" borderId="0" xfId="0"/>
    <xf numFmtId="3" fontId="3" fillId="34" borderId="22" xfId="0" applyNumberFormat="1" applyFont="1" applyFill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 applyAlignment="1">
      <alignment horizontal="center"/>
    </xf>
    <xf numFmtId="3" fontId="0" fillId="0" borderId="25" xfId="0" applyNumberFormat="1" applyFont="1" applyFill="1" applyBorder="1"/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Fill="1" applyBorder="1"/>
    <xf numFmtId="3" fontId="0" fillId="0" borderId="27" xfId="0" applyNumberFormat="1" applyBorder="1"/>
    <xf numFmtId="0" fontId="0" fillId="0" borderId="28" xfId="0" applyFont="1" applyBorder="1" applyAlignment="1">
      <alignment wrapText="1"/>
    </xf>
    <xf numFmtId="3" fontId="3" fillId="34" borderId="29" xfId="0" applyNumberFormat="1" applyFont="1" applyFill="1" applyBorder="1"/>
    <xf numFmtId="3" fontId="3" fillId="34" borderId="30" xfId="0" applyNumberFormat="1" applyFont="1" applyFill="1" applyBorder="1"/>
    <xf numFmtId="3" fontId="3" fillId="34" borderId="31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32" xfId="53" applyNumberFormat="1" applyBorder="1" applyAlignment="1">
      <alignment horizontal="center"/>
      <protection/>
    </xf>
    <xf numFmtId="3" fontId="0" fillId="0" borderId="33" xfId="53" applyNumberFormat="1" applyBorder="1" applyAlignment="1">
      <alignment horizontal="center"/>
      <protection/>
    </xf>
    <xf numFmtId="3" fontId="0" fillId="0" borderId="33" xfId="53" applyNumberFormat="1" applyFont="1" applyBorder="1" applyAlignment="1">
      <alignment horizontal="center"/>
      <protection/>
    </xf>
    <xf numFmtId="3" fontId="0" fillId="0" borderId="33" xfId="53" applyNumberFormat="1" applyFont="1" applyFill="1" applyBorder="1" applyAlignment="1">
      <alignment horizontal="center"/>
      <protection/>
    </xf>
    <xf numFmtId="3" fontId="0" fillId="0" borderId="33" xfId="53" applyNumberFormat="1" applyFont="1" applyBorder="1" applyAlignment="1">
      <alignment horizontal="center" wrapText="1"/>
      <protection/>
    </xf>
    <xf numFmtId="3" fontId="0" fillId="0" borderId="33" xfId="53" applyNumberFormat="1" applyBorder="1" applyAlignment="1">
      <alignment horizontal="center" wrapText="1"/>
      <protection/>
    </xf>
    <xf numFmtId="0" fontId="30" fillId="0" borderId="34" xfId="989" applyNumberFormat="1" applyFont="1" applyFill="1" applyBorder="1" applyAlignment="1" applyProtection="1">
      <alignment horizontal="left"/>
      <protection/>
    </xf>
    <xf numFmtId="0" fontId="30" fillId="0" borderId="35" xfId="989" applyNumberFormat="1" applyFont="1" applyFill="1" applyBorder="1" applyAlignment="1" applyProtection="1">
      <alignment horizontal="left"/>
      <protection/>
    </xf>
    <xf numFmtId="0" fontId="0" fillId="34" borderId="17" xfId="967" applyFont="1" applyFill="1" applyBorder="1" applyAlignment="1">
      <alignment horizontal="left"/>
      <protection/>
    </xf>
    <xf numFmtId="0" fontId="0" fillId="34" borderId="36" xfId="967" applyFont="1" applyFill="1" applyBorder="1" applyAlignment="1">
      <alignment horizontal="left"/>
      <protection/>
    </xf>
    <xf numFmtId="0" fontId="0" fillId="34" borderId="16" xfId="967" applyFont="1" applyFill="1" applyBorder="1" applyAlignment="1">
      <alignment horizontal="left"/>
      <protection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3" fontId="0" fillId="0" borderId="40" xfId="53" applyNumberFormat="1" applyBorder="1" applyAlignment="1">
      <alignment horizontal="center" vertical="center" wrapText="1"/>
      <protection/>
    </xf>
    <xf numFmtId="3" fontId="0" fillId="0" borderId="41" xfId="53" applyNumberFormat="1" applyBorder="1" applyAlignment="1">
      <alignment horizontal="center" vertical="center" wrapText="1"/>
      <protection/>
    </xf>
    <xf numFmtId="3" fontId="0" fillId="0" borderId="42" xfId="53" applyNumberFormat="1" applyBorder="1" applyAlignment="1">
      <alignment horizontal="center" vertical="center" wrapText="1"/>
      <protection/>
    </xf>
    <xf numFmtId="3" fontId="0" fillId="0" borderId="40" xfId="53" applyNumberFormat="1" applyFont="1" applyBorder="1" applyAlignment="1">
      <alignment horizontal="center" vertical="center"/>
      <protection/>
    </xf>
    <xf numFmtId="3" fontId="0" fillId="0" borderId="41" xfId="53" applyNumberFormat="1" applyFont="1" applyBorder="1" applyAlignment="1">
      <alignment horizontal="center" vertical="center"/>
      <protection/>
    </xf>
    <xf numFmtId="3" fontId="0" fillId="0" borderId="42" xfId="53" applyNumberFormat="1" applyFont="1" applyBorder="1" applyAlignment="1">
      <alignment horizontal="center" vertical="center"/>
      <protection/>
    </xf>
    <xf numFmtId="3" fontId="0" fillId="0" borderId="41" xfId="53" applyNumberFormat="1" applyBorder="1" applyAlignment="1">
      <alignment horizontal="center" vertical="center"/>
      <protection/>
    </xf>
    <xf numFmtId="3" fontId="0" fillId="0" borderId="42" xfId="53" applyNumberFormat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12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Farve1" xfId="20"/>
    <cellStyle name="20 % - Farve2" xfId="21"/>
    <cellStyle name="20 % - Farve3" xfId="22"/>
    <cellStyle name="20 % - Farve4" xfId="23"/>
    <cellStyle name="20 % - Farve5" xfId="24"/>
    <cellStyle name="20 % - Farve6" xfId="25"/>
    <cellStyle name="40 % - Farve1" xfId="26"/>
    <cellStyle name="40 % - Farve2" xfId="27"/>
    <cellStyle name="40 % - Farve3" xfId="28"/>
    <cellStyle name="40 % - Farve4" xfId="29"/>
    <cellStyle name="40 % - Farve5" xfId="30"/>
    <cellStyle name="40 % - Farve6" xfId="31"/>
    <cellStyle name="60 % - Farve1" xfId="32"/>
    <cellStyle name="60 % - Farve2" xfId="33"/>
    <cellStyle name="60 % - Farve3" xfId="34"/>
    <cellStyle name="60 % - Farve4" xfId="35"/>
    <cellStyle name="60 % - Farve5" xfId="36"/>
    <cellStyle name="60 % - 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ér celle" xfId="44"/>
    <cellStyle name="Farve1" xfId="45"/>
    <cellStyle name="Farve2" xfId="46"/>
    <cellStyle name="Farve3" xfId="47"/>
    <cellStyle name="Farve4" xfId="48"/>
    <cellStyle name="Farve5" xfId="49"/>
    <cellStyle name="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  <cellStyle name="20 % - Markeringsfarve1 2" xfId="70"/>
    <cellStyle name="20 % - Markeringsfarve2 2" xfId="71"/>
    <cellStyle name="20 % - Markeringsfarve3 2" xfId="72"/>
    <cellStyle name="20 % - Markeringsfarve4 2" xfId="73"/>
    <cellStyle name="20 % - Markeringsfarve5 2" xfId="74"/>
    <cellStyle name="20 % - Markeringsfarve6 2" xfId="75"/>
    <cellStyle name="40 % - Markeringsfarve1 2" xfId="76"/>
    <cellStyle name="40 % - Markeringsfarve2 2" xfId="77"/>
    <cellStyle name="40 % - Markeringsfarve3 2" xfId="78"/>
    <cellStyle name="40 % - Markeringsfarve4 2" xfId="79"/>
    <cellStyle name="40 % - Markeringsfarve5 2" xfId="80"/>
    <cellStyle name="40 % - Markeringsfarve6 2" xfId="81"/>
    <cellStyle name="Bemærk! 2 2" xfId="82"/>
    <cellStyle name="Normal 2 3 2" xfId="83"/>
    <cellStyle name="Normal 3 2" xfId="84"/>
    <cellStyle name="Normal 5 2" xfId="85"/>
    <cellStyle name="Normal 6 2" xfId="86"/>
    <cellStyle name="Normal 7" xfId="87"/>
    <cellStyle name="Normal 8" xfId="88"/>
    <cellStyle name="Normal 9" xfId="89"/>
    <cellStyle name="Normal 2 3 3" xfId="90"/>
    <cellStyle name="Normal 3 3" xfId="91"/>
    <cellStyle name="Bemærk! 3" xfId="92"/>
    <cellStyle name="20 % - Markeringsfarve1 3" xfId="93"/>
    <cellStyle name="40 % - Markeringsfarve1 3" xfId="94"/>
    <cellStyle name="20 % - Markeringsfarve2 3" xfId="95"/>
    <cellStyle name="40 % - Markeringsfarve2 3" xfId="96"/>
    <cellStyle name="20 % - Markeringsfarve3 3" xfId="97"/>
    <cellStyle name="40 % - Markeringsfarve3 3" xfId="98"/>
    <cellStyle name="20 % - Markeringsfarve4 3" xfId="99"/>
    <cellStyle name="40 % - Markeringsfarve4 3" xfId="100"/>
    <cellStyle name="20 % - Markeringsfarve5 3" xfId="101"/>
    <cellStyle name="40 % - Markeringsfarve5 3" xfId="102"/>
    <cellStyle name="20 % - Markeringsfarve6 3" xfId="103"/>
    <cellStyle name="40 % - Markeringsfarve6 3" xfId="104"/>
    <cellStyle name="20 % - Markeringsfarve1 4" xfId="105"/>
    <cellStyle name="20 % - Markeringsfarve2 4" xfId="106"/>
    <cellStyle name="20 % - Markeringsfarve3 4" xfId="107"/>
    <cellStyle name="20 % - Markeringsfarve4 4" xfId="108"/>
    <cellStyle name="20 % - Markeringsfarve5 4" xfId="109"/>
    <cellStyle name="20 % - Markeringsfarve6 4" xfId="110"/>
    <cellStyle name="40 % - Markeringsfarve1 4" xfId="111"/>
    <cellStyle name="40 % - Markeringsfarve2 4" xfId="112"/>
    <cellStyle name="40 % - Markeringsfarve3 4" xfId="113"/>
    <cellStyle name="40 % - Markeringsfarve4 4" xfId="114"/>
    <cellStyle name="40 % - Markeringsfarve5 4" xfId="115"/>
    <cellStyle name="40 % - Markeringsfarve6 4" xfId="116"/>
    <cellStyle name="Bemærk! 2 3" xfId="117"/>
    <cellStyle name="Normal 2 3 4" xfId="118"/>
    <cellStyle name="Normal 3 4" xfId="119"/>
    <cellStyle name="Normal 5 3" xfId="120"/>
    <cellStyle name="Normal 6 3" xfId="121"/>
    <cellStyle name="20 % - Markeringsfarve1 2 2" xfId="122"/>
    <cellStyle name="20 % - Markeringsfarve2 2 2" xfId="123"/>
    <cellStyle name="20 % - Markeringsfarve3 2 2" xfId="124"/>
    <cellStyle name="20 % - Markeringsfarve4 2 2" xfId="125"/>
    <cellStyle name="20 % - Markeringsfarve5 2 2" xfId="126"/>
    <cellStyle name="20 % - Markeringsfarve6 2 2" xfId="127"/>
    <cellStyle name="40 % - Markeringsfarve1 2 2" xfId="128"/>
    <cellStyle name="40 % - Markeringsfarve2 2 2" xfId="129"/>
    <cellStyle name="40 % - Markeringsfarve3 2 2" xfId="130"/>
    <cellStyle name="40 % - Markeringsfarve4 2 2" xfId="131"/>
    <cellStyle name="40 % - Markeringsfarve5 2 2" xfId="132"/>
    <cellStyle name="40 % - Markeringsfarve6 2 2" xfId="133"/>
    <cellStyle name="Bemærk! 2 2 2" xfId="134"/>
    <cellStyle name="Normal 2 3 2 2" xfId="135"/>
    <cellStyle name="Normal 3 2 2" xfId="136"/>
    <cellStyle name="Normal 5 2 2" xfId="137"/>
    <cellStyle name="Normal 6 2 2" xfId="138"/>
    <cellStyle name="Normal 7 2" xfId="139"/>
    <cellStyle name="Normal 8 2" xfId="140"/>
    <cellStyle name="Normal 9 2" xfId="141"/>
    <cellStyle name="Normal 2 3 3 2" xfId="142"/>
    <cellStyle name="Normal 3 3 2" xfId="143"/>
    <cellStyle name="Bemærk! 3 2" xfId="144"/>
    <cellStyle name="20 % - Markeringsfarve1 3 2" xfId="145"/>
    <cellStyle name="40 % - Markeringsfarve1 3 2" xfId="146"/>
    <cellStyle name="20 % - Markeringsfarve2 3 2" xfId="147"/>
    <cellStyle name="40 % - Markeringsfarve2 3 2" xfId="148"/>
    <cellStyle name="20 % - Markeringsfarve3 3 2" xfId="149"/>
    <cellStyle name="40 % - Markeringsfarve3 3 2" xfId="150"/>
    <cellStyle name="20 % - Markeringsfarve4 3 2" xfId="151"/>
    <cellStyle name="40 % - Markeringsfarve4 3 2" xfId="152"/>
    <cellStyle name="20 % - Markeringsfarve5 3 2" xfId="153"/>
    <cellStyle name="40 % - Markeringsfarve5 3 2" xfId="154"/>
    <cellStyle name="20 % - Markeringsfarve6 3 2" xfId="155"/>
    <cellStyle name="40 % - Markeringsfarve6 3 2" xfId="156"/>
    <cellStyle name="20 % - Markeringsfarve1 5" xfId="157"/>
    <cellStyle name="20 % - Markeringsfarve2 5" xfId="158"/>
    <cellStyle name="20 % - Markeringsfarve3 5" xfId="159"/>
    <cellStyle name="20 % - Markeringsfarve4 5" xfId="160"/>
    <cellStyle name="20 % - Markeringsfarve5 5" xfId="161"/>
    <cellStyle name="20 % - Markeringsfarve6 5" xfId="162"/>
    <cellStyle name="40 % - Markeringsfarve1 5" xfId="163"/>
    <cellStyle name="40 % - Markeringsfarve2 5" xfId="164"/>
    <cellStyle name="40 % - Markeringsfarve3 5" xfId="165"/>
    <cellStyle name="40 % - Markeringsfarve4 5" xfId="166"/>
    <cellStyle name="40 % - Markeringsfarve5 5" xfId="167"/>
    <cellStyle name="40 % - Markeringsfarve6 5" xfId="168"/>
    <cellStyle name="Bemærk! 2 4" xfId="169"/>
    <cellStyle name="Normal 2 3 5" xfId="170"/>
    <cellStyle name="Normal 3 5" xfId="171"/>
    <cellStyle name="Normal 5 4" xfId="172"/>
    <cellStyle name="Normal 6 4" xfId="173"/>
    <cellStyle name="20 % - Markeringsfarve1 2 3" xfId="174"/>
    <cellStyle name="20 % - Markeringsfarve2 2 3" xfId="175"/>
    <cellStyle name="20 % - Markeringsfarve3 2 3" xfId="176"/>
    <cellStyle name="20 % - Markeringsfarve4 2 3" xfId="177"/>
    <cellStyle name="20 % - Markeringsfarve5 2 3" xfId="178"/>
    <cellStyle name="20 % - Markeringsfarve6 2 3" xfId="179"/>
    <cellStyle name="40 % - Markeringsfarve1 2 3" xfId="180"/>
    <cellStyle name="40 % - Markeringsfarve2 2 3" xfId="181"/>
    <cellStyle name="40 % - Markeringsfarve3 2 3" xfId="182"/>
    <cellStyle name="40 % - Markeringsfarve4 2 3" xfId="183"/>
    <cellStyle name="40 % - Markeringsfarve5 2 3" xfId="184"/>
    <cellStyle name="40 % - Markeringsfarve6 2 3" xfId="185"/>
    <cellStyle name="Bemærk! 2 2 3" xfId="186"/>
    <cellStyle name="Normal 2 3 2 3" xfId="187"/>
    <cellStyle name="Normal 3 2 3" xfId="188"/>
    <cellStyle name="Normal 5 2 3" xfId="189"/>
    <cellStyle name="Normal 6 2 3" xfId="190"/>
    <cellStyle name="Normal 7 3" xfId="191"/>
    <cellStyle name="Normal 10" xfId="192"/>
    <cellStyle name="Normal 5 5" xfId="193"/>
    <cellStyle name="Normal 3 11" xfId="194"/>
    <cellStyle name="Normal 4 10" xfId="195"/>
    <cellStyle name="Normal 3 2 8" xfId="196"/>
    <cellStyle name="Normal 3 3 8" xfId="197"/>
    <cellStyle name="Normal 4 2" xfId="198"/>
    <cellStyle name="Normal 3 4 8" xfId="199"/>
    <cellStyle name="Normal 4 3" xfId="200"/>
    <cellStyle name="Normal 3 5 6" xfId="201"/>
    <cellStyle name="Normal 4 4" xfId="202"/>
    <cellStyle name="Normal 3 2 2 6" xfId="203"/>
    <cellStyle name="Normal 3 3 2 6" xfId="204"/>
    <cellStyle name="Normal 4 2 2" xfId="205"/>
    <cellStyle name="Normal 3 4 2" xfId="206"/>
    <cellStyle name="Normal 4 3 2" xfId="207"/>
    <cellStyle name="Normal 3 6" xfId="208"/>
    <cellStyle name="Normal 4 5" xfId="209"/>
    <cellStyle name="Normal 3 2 3 5" xfId="210"/>
    <cellStyle name="Normal 3 3 3" xfId="211"/>
    <cellStyle name="Normal 4 2 3" xfId="212"/>
    <cellStyle name="Normal 3 4 3" xfId="213"/>
    <cellStyle name="Normal 4 3 3" xfId="214"/>
    <cellStyle name="Normal 3 5 2" xfId="215"/>
    <cellStyle name="Normal 4 4 2" xfId="216"/>
    <cellStyle name="Normal 3 2 2 2" xfId="217"/>
    <cellStyle name="Normal 3 3 2 2" xfId="218"/>
    <cellStyle name="Normal 4 2 2 2" xfId="219"/>
    <cellStyle name="Normal 3 4 2 2" xfId="220"/>
    <cellStyle name="Normal 4 3 2 2" xfId="221"/>
    <cellStyle name="Normal 3 7" xfId="222"/>
    <cellStyle name="Normal 4 6" xfId="223"/>
    <cellStyle name="Normal 3 2 4" xfId="224"/>
    <cellStyle name="Normal 3 3 4" xfId="225"/>
    <cellStyle name="Normal 4 2 4" xfId="226"/>
    <cellStyle name="Normal 3 4 4" xfId="227"/>
    <cellStyle name="Normal 4 3 4" xfId="228"/>
    <cellStyle name="Komma 5" xfId="229"/>
    <cellStyle name="Normal 3 8" xfId="230"/>
    <cellStyle name="Normal 4 7" xfId="231"/>
    <cellStyle name="Normal 3 2 5" xfId="232"/>
    <cellStyle name="Normal 3 3 5" xfId="233"/>
    <cellStyle name="Normal 4 2 5" xfId="234"/>
    <cellStyle name="Normal 3 4 5" xfId="235"/>
    <cellStyle name="Normal 4 3 5" xfId="236"/>
    <cellStyle name="Normal 3 5 3" xfId="237"/>
    <cellStyle name="Normal 4 4 3" xfId="238"/>
    <cellStyle name="Normal 3 2 2 3" xfId="239"/>
    <cellStyle name="Normal 3 3 2 3" xfId="240"/>
    <cellStyle name="Normal 4 2 2 3" xfId="241"/>
    <cellStyle name="Normal 3 4 2 3" xfId="242"/>
    <cellStyle name="Normal 4 3 2 3" xfId="243"/>
    <cellStyle name="Normal 3 6 2" xfId="244"/>
    <cellStyle name="Normal 4 5 2" xfId="245"/>
    <cellStyle name="Normal 3 2 3 2" xfId="246"/>
    <cellStyle name="Normal 3 3 3 2" xfId="247"/>
    <cellStyle name="Normal 4 2 3 2" xfId="248"/>
    <cellStyle name="Normal 3 4 3 2" xfId="249"/>
    <cellStyle name="Normal 4 3 3 2" xfId="250"/>
    <cellStyle name="Normal 3 5 2 2" xfId="251"/>
    <cellStyle name="Normal 4 4 2 2" xfId="252"/>
    <cellStyle name="Normal 3 2 2 2 2" xfId="253"/>
    <cellStyle name="Normal 3 3 2 2 2" xfId="254"/>
    <cellStyle name="Normal 4 2 2 2 2" xfId="255"/>
    <cellStyle name="Normal 3 4 2 2 2" xfId="256"/>
    <cellStyle name="Normal 4 3 2 2 2" xfId="257"/>
    <cellStyle name="Normal 3 7 2" xfId="258"/>
    <cellStyle name="Normal 4 6 2" xfId="259"/>
    <cellStyle name="Normal 3 2 4 2" xfId="260"/>
    <cellStyle name="Normal 3 3 4 2" xfId="261"/>
    <cellStyle name="Normal 4 2 4 2" xfId="262"/>
    <cellStyle name="Normal 3 4 4 2" xfId="263"/>
    <cellStyle name="Normal 4 3 4 2" xfId="264"/>
    <cellStyle name="Komma 2" xfId="265"/>
    <cellStyle name="Normal 3 9" xfId="266"/>
    <cellStyle name="Normal 4 8" xfId="267"/>
    <cellStyle name="Normal 3 2 6" xfId="268"/>
    <cellStyle name="Normal 3 3 6" xfId="269"/>
    <cellStyle name="Normal 4 2 6" xfId="270"/>
    <cellStyle name="Normal 3 4 6" xfId="271"/>
    <cellStyle name="Normal 4 3 6" xfId="272"/>
    <cellStyle name="Normal 3 5 4" xfId="273"/>
    <cellStyle name="Normal 4 4 4" xfId="274"/>
    <cellStyle name="Normal 3 2 2 4" xfId="275"/>
    <cellStyle name="Normal 3 3 2 4" xfId="276"/>
    <cellStyle name="Normal 4 2 2 4" xfId="277"/>
    <cellStyle name="Normal 3 4 2 4" xfId="278"/>
    <cellStyle name="Normal 4 3 2 4" xfId="279"/>
    <cellStyle name="Normal 3 6 3" xfId="280"/>
    <cellStyle name="Normal 4 5 3" xfId="281"/>
    <cellStyle name="Normal 3 2 3 3" xfId="282"/>
    <cellStyle name="Normal 3 3 3 3" xfId="283"/>
    <cellStyle name="Normal 4 2 3 3" xfId="284"/>
    <cellStyle name="Normal 3 4 3 3" xfId="285"/>
    <cellStyle name="Normal 4 3 3 3" xfId="286"/>
    <cellStyle name="Normal 3 5 2 3" xfId="287"/>
    <cellStyle name="Normal 4 4 2 3" xfId="288"/>
    <cellStyle name="Normal 3 2 2 2 3" xfId="289"/>
    <cellStyle name="Normal 3 3 2 2 3" xfId="290"/>
    <cellStyle name="Normal 4 2 2 2 3" xfId="291"/>
    <cellStyle name="Normal 3 4 2 2 3" xfId="292"/>
    <cellStyle name="Normal 4 3 2 2 3" xfId="293"/>
    <cellStyle name="Normal 3 7 3" xfId="294"/>
    <cellStyle name="Normal 4 6 3" xfId="295"/>
    <cellStyle name="Normal 3 2 4 3" xfId="296"/>
    <cellStyle name="Normal 3 3 4 3" xfId="297"/>
    <cellStyle name="Normal 4 2 4 3" xfId="298"/>
    <cellStyle name="Normal 3 4 4 3" xfId="299"/>
    <cellStyle name="Normal 4 3 4 3" xfId="300"/>
    <cellStyle name="Komma 3" xfId="301"/>
    <cellStyle name="Normal 3 8 2" xfId="302"/>
    <cellStyle name="Normal 4 7 2" xfId="303"/>
    <cellStyle name="Normal 3 2 5 2" xfId="304"/>
    <cellStyle name="Normal 3 3 5 2" xfId="305"/>
    <cellStyle name="Normal 4 2 5 2" xfId="306"/>
    <cellStyle name="Normal 3 4 5 2" xfId="307"/>
    <cellStyle name="Normal 4 3 5 2" xfId="308"/>
    <cellStyle name="Normal 3 5 3 2" xfId="309"/>
    <cellStyle name="Normal 4 4 3 2" xfId="310"/>
    <cellStyle name="Normal 3 2 2 3 2" xfId="311"/>
    <cellStyle name="Normal 3 3 2 3 2" xfId="312"/>
    <cellStyle name="Normal 4 2 2 3 2" xfId="313"/>
    <cellStyle name="Normal 3 4 2 3 2" xfId="314"/>
    <cellStyle name="Normal 4 3 2 3 2" xfId="315"/>
    <cellStyle name="Normal 3 6 2 2" xfId="316"/>
    <cellStyle name="Normal 4 5 2 2" xfId="317"/>
    <cellStyle name="Normal 3 2 3 2 2" xfId="318"/>
    <cellStyle name="Normal 3 3 3 2 2" xfId="319"/>
    <cellStyle name="Normal 4 2 3 2 2" xfId="320"/>
    <cellStyle name="Normal 3 4 3 2 2" xfId="321"/>
    <cellStyle name="Normal 4 3 3 2 2" xfId="322"/>
    <cellStyle name="Normal 3 5 2 2 2" xfId="323"/>
    <cellStyle name="Normal 4 4 2 2 2" xfId="324"/>
    <cellStyle name="Normal 3 2 2 2 2 2" xfId="325"/>
    <cellStyle name="Normal 3 3 2 2 2 2" xfId="326"/>
    <cellStyle name="Normal 4 2 2 2 2 2" xfId="327"/>
    <cellStyle name="Normal 3 4 2 2 2 2" xfId="328"/>
    <cellStyle name="Normal 4 3 2 2 2 2" xfId="329"/>
    <cellStyle name="Normal 3 7 2 2" xfId="330"/>
    <cellStyle name="Normal 4 6 2 2" xfId="331"/>
    <cellStyle name="Normal 3 2 4 2 2" xfId="332"/>
    <cellStyle name="Normal 3 3 4 2 2" xfId="333"/>
    <cellStyle name="Normal 4 2 4 2 2" xfId="334"/>
    <cellStyle name="Normal 3 4 4 2 2" xfId="335"/>
    <cellStyle name="Normal 4 3 4 2 2" xfId="336"/>
    <cellStyle name="Komma 2 2" xfId="337"/>
    <cellStyle name="Normal 3 10" xfId="338"/>
    <cellStyle name="Normal 4 9" xfId="339"/>
    <cellStyle name="Normal 3 2 7" xfId="340"/>
    <cellStyle name="Normal 3 3 7" xfId="341"/>
    <cellStyle name="Normal 4 2 7" xfId="342"/>
    <cellStyle name="Normal 3 4 7" xfId="343"/>
    <cellStyle name="Normal 4 3 7" xfId="344"/>
    <cellStyle name="Normal 3 5 5" xfId="345"/>
    <cellStyle name="Normal 4 4 5" xfId="346"/>
    <cellStyle name="Normal 3 2 2 5" xfId="347"/>
    <cellStyle name="Normal 3 3 2 5" xfId="348"/>
    <cellStyle name="Normal 4 2 2 5" xfId="349"/>
    <cellStyle name="Normal 3 4 2 5" xfId="350"/>
    <cellStyle name="Normal 4 3 2 5" xfId="351"/>
    <cellStyle name="Normal 3 6 4" xfId="352"/>
    <cellStyle name="Normal 4 5 4" xfId="353"/>
    <cellStyle name="Normal 3 2 3 4" xfId="354"/>
    <cellStyle name="Normal 3 3 3 4" xfId="355"/>
    <cellStyle name="Normal 4 2 3 4" xfId="356"/>
    <cellStyle name="Normal 3 4 3 4" xfId="357"/>
    <cellStyle name="Normal 4 3 3 4" xfId="358"/>
    <cellStyle name="Normal 3 5 2 4" xfId="359"/>
    <cellStyle name="Normal 4 4 2 4" xfId="360"/>
    <cellStyle name="Normal 3 2 2 2 4" xfId="361"/>
    <cellStyle name="Normal 3 3 2 2 4" xfId="362"/>
    <cellStyle name="Normal 4 2 2 2 4" xfId="363"/>
    <cellStyle name="Normal 3 4 2 2 4" xfId="364"/>
    <cellStyle name="Normal 4 3 2 2 4" xfId="365"/>
    <cellStyle name="Normal 3 7 4" xfId="366"/>
    <cellStyle name="Normal 4 6 4" xfId="367"/>
    <cellStyle name="Normal 3 2 4 4" xfId="368"/>
    <cellStyle name="Normal 3 3 4 4" xfId="369"/>
    <cellStyle name="Normal 4 2 4 4" xfId="370"/>
    <cellStyle name="Normal 3 4 4 4" xfId="371"/>
    <cellStyle name="Normal 4 3 4 4" xfId="372"/>
    <cellStyle name="Komma 4" xfId="373"/>
    <cellStyle name="Normal 3 8 3" xfId="374"/>
    <cellStyle name="Normal 4 7 3" xfId="375"/>
    <cellStyle name="Normal 3 2 5 3" xfId="376"/>
    <cellStyle name="Normal 3 3 5 3" xfId="377"/>
    <cellStyle name="Normal 4 2 5 3" xfId="378"/>
    <cellStyle name="Normal 3 4 5 3" xfId="379"/>
    <cellStyle name="Normal 4 3 5 3" xfId="380"/>
    <cellStyle name="Normal 3 5 3 3" xfId="381"/>
    <cellStyle name="Normal 4 4 3 3" xfId="382"/>
    <cellStyle name="Normal 3 2 2 3 3" xfId="383"/>
    <cellStyle name="Normal 3 3 2 3 3" xfId="384"/>
    <cellStyle name="Normal 4 2 2 3 3" xfId="385"/>
    <cellStyle name="Normal 3 4 2 3 3" xfId="386"/>
    <cellStyle name="Normal 4 3 2 3 3" xfId="387"/>
    <cellStyle name="Normal 3 6 2 3" xfId="388"/>
    <cellStyle name="Normal 4 5 2 3" xfId="389"/>
    <cellStyle name="Normal 3 2 3 2 3" xfId="390"/>
    <cellStyle name="Normal 3 3 3 2 3" xfId="391"/>
    <cellStyle name="Normal 4 2 3 2 3" xfId="392"/>
    <cellStyle name="Normal 3 4 3 2 3" xfId="393"/>
    <cellStyle name="Normal 4 3 3 2 3" xfId="394"/>
    <cellStyle name="Normal 3 5 2 2 3" xfId="395"/>
    <cellStyle name="Normal 4 4 2 2 3" xfId="396"/>
    <cellStyle name="Normal 3 2 2 2 2 3" xfId="397"/>
    <cellStyle name="Normal 3 3 2 2 2 3" xfId="398"/>
    <cellStyle name="Normal 4 2 2 2 2 3" xfId="399"/>
    <cellStyle name="Normal 3 4 2 2 2 3" xfId="400"/>
    <cellStyle name="Normal 4 3 2 2 2 3" xfId="401"/>
    <cellStyle name="Normal 3 7 2 3" xfId="402"/>
    <cellStyle name="Normal 4 6 2 3" xfId="403"/>
    <cellStyle name="Normal 3 2 4 2 3" xfId="404"/>
    <cellStyle name="Normal 3 3 4 2 3" xfId="405"/>
    <cellStyle name="Normal 4 2 4 2 3" xfId="406"/>
    <cellStyle name="Normal 3 4 4 2 3" xfId="407"/>
    <cellStyle name="Normal 4 3 4 2 3" xfId="408"/>
    <cellStyle name="Komma 2 3" xfId="409"/>
    <cellStyle name="Normal 3 9 2" xfId="410"/>
    <cellStyle name="Normal 4 8 2" xfId="411"/>
    <cellStyle name="Normal 3 2 6 2" xfId="412"/>
    <cellStyle name="Normal 3 3 6 2" xfId="413"/>
    <cellStyle name="Normal 4 2 6 2" xfId="414"/>
    <cellStyle name="Normal 3 4 6 2" xfId="415"/>
    <cellStyle name="Normal 4 3 6 2" xfId="416"/>
    <cellStyle name="Normal 3 5 4 2" xfId="417"/>
    <cellStyle name="Normal 4 4 4 2" xfId="418"/>
    <cellStyle name="Normal 3 2 2 4 2" xfId="419"/>
    <cellStyle name="Normal 3 3 2 4 2" xfId="420"/>
    <cellStyle name="Normal 4 2 2 4 2" xfId="421"/>
    <cellStyle name="Normal 3 4 2 4 2" xfId="422"/>
    <cellStyle name="Normal 4 3 2 4 2" xfId="423"/>
    <cellStyle name="Normal 3 6 3 2" xfId="424"/>
    <cellStyle name="Normal 4 5 3 2" xfId="425"/>
    <cellStyle name="Normal 3 2 3 3 2" xfId="426"/>
    <cellStyle name="Normal 3 3 3 3 2" xfId="427"/>
    <cellStyle name="Normal 4 2 3 3 2" xfId="428"/>
    <cellStyle name="Normal 3 4 3 3 2" xfId="429"/>
    <cellStyle name="Normal 4 3 3 3 2" xfId="430"/>
    <cellStyle name="Normal 3 5 2 3 2" xfId="431"/>
    <cellStyle name="Normal 4 4 2 3 2" xfId="432"/>
    <cellStyle name="Normal 3 2 2 2 3 2" xfId="433"/>
    <cellStyle name="Normal 3 3 2 2 3 2" xfId="434"/>
    <cellStyle name="Normal 4 2 2 2 3 2" xfId="435"/>
    <cellStyle name="Normal 3 4 2 2 3 2" xfId="436"/>
    <cellStyle name="Normal 4 3 2 2 3 2" xfId="437"/>
    <cellStyle name="Normal 3 7 3 2" xfId="438"/>
    <cellStyle name="Normal 4 6 3 2" xfId="439"/>
    <cellStyle name="Normal 3 2 4 3 2" xfId="440"/>
    <cellStyle name="Normal 3 3 4 3 2" xfId="441"/>
    <cellStyle name="Normal 4 2 4 3 2" xfId="442"/>
    <cellStyle name="Normal 3 4 4 3 2" xfId="443"/>
    <cellStyle name="Normal 4 3 4 3 2" xfId="444"/>
    <cellStyle name="Komma 3 2" xfId="445"/>
    <cellStyle name="Normal 3 8 2 2" xfId="446"/>
    <cellStyle name="Normal 4 7 2 2" xfId="447"/>
    <cellStyle name="Normal 3 2 5 2 2" xfId="448"/>
    <cellStyle name="Normal 3 3 5 2 2" xfId="449"/>
    <cellStyle name="Normal 4 2 5 2 2" xfId="450"/>
    <cellStyle name="Normal 3 4 5 2 2" xfId="451"/>
    <cellStyle name="Normal 4 3 5 2 2" xfId="452"/>
    <cellStyle name="Normal 3 5 3 2 2" xfId="453"/>
    <cellStyle name="Normal 4 4 3 2 2" xfId="454"/>
    <cellStyle name="Normal 3 2 2 3 2 2" xfId="455"/>
    <cellStyle name="Normal 3 3 2 3 2 2" xfId="456"/>
    <cellStyle name="Normal 4 2 2 3 2 2" xfId="457"/>
    <cellStyle name="Normal 3 4 2 3 2 2" xfId="458"/>
    <cellStyle name="Normal 4 3 2 3 2 2" xfId="459"/>
    <cellStyle name="Normal 3 6 2 2 2" xfId="460"/>
    <cellStyle name="Normal 4 5 2 2 2" xfId="461"/>
    <cellStyle name="Normal 3 2 3 2 2 2" xfId="462"/>
    <cellStyle name="Normal 3 3 3 2 2 2" xfId="463"/>
    <cellStyle name="Normal 4 2 3 2 2 2" xfId="464"/>
    <cellStyle name="Normal 3 4 3 2 2 2" xfId="465"/>
    <cellStyle name="Normal 4 3 3 2 2 2" xfId="466"/>
    <cellStyle name="Normal 3 5 2 2 2 2" xfId="467"/>
    <cellStyle name="Normal 4 4 2 2 2 2" xfId="468"/>
    <cellStyle name="Normal 3 2 2 2 2 2 2" xfId="469"/>
    <cellStyle name="Normal 3 3 2 2 2 2 2" xfId="470"/>
    <cellStyle name="Normal 4 2 2 2 2 2 2" xfId="471"/>
    <cellStyle name="Normal 3 4 2 2 2 2 2" xfId="472"/>
    <cellStyle name="Normal 4 3 2 2 2 2 2" xfId="473"/>
    <cellStyle name="Normal 3 7 2 2 2" xfId="474"/>
    <cellStyle name="Normal 4 6 2 2 2" xfId="475"/>
    <cellStyle name="Normal 3 2 4 2 2 2" xfId="476"/>
    <cellStyle name="Normal 3 3 4 2 2 2" xfId="477"/>
    <cellStyle name="Normal 4 2 4 2 2 2" xfId="478"/>
    <cellStyle name="Normal 3 4 4 2 2 2" xfId="479"/>
    <cellStyle name="Normal 4 3 4 2 2 2" xfId="480"/>
    <cellStyle name="Komma 2 2 2" xfId="481"/>
    <cellStyle name="Normal 11" xfId="482"/>
    <cellStyle name="20 % - Farve1 2" xfId="483"/>
    <cellStyle name="20 % - Farve2 2" xfId="484"/>
    <cellStyle name="20 % - Farve3 2" xfId="485"/>
    <cellStyle name="20 % - Farve4 2" xfId="486"/>
    <cellStyle name="20 % - Farve5 2" xfId="487"/>
    <cellStyle name="20 % - Farve6 2" xfId="488"/>
    <cellStyle name="20 % - Markeringsfarve1 2 4" xfId="489"/>
    <cellStyle name="20 % - Markeringsfarve1 2 2 2" xfId="490"/>
    <cellStyle name="20 % - Markeringsfarve1 2 3 2" xfId="491"/>
    <cellStyle name="20 % - Markeringsfarve1 3 3" xfId="492"/>
    <cellStyle name="20 % - Markeringsfarve1 3 2 2" xfId="493"/>
    <cellStyle name="20 % - Markeringsfarve1 4 2" xfId="494"/>
    <cellStyle name="20 % - Markeringsfarve1 5 2" xfId="495"/>
    <cellStyle name="20 % - Markeringsfarve2 2 4" xfId="496"/>
    <cellStyle name="20 % - Markeringsfarve2 2 2 2" xfId="497"/>
    <cellStyle name="20 % - Markeringsfarve2 2 3 2" xfId="498"/>
    <cellStyle name="20 % - Markeringsfarve2 3 3" xfId="499"/>
    <cellStyle name="20 % - Markeringsfarve2 3 2 2" xfId="500"/>
    <cellStyle name="20 % - Markeringsfarve2 4 2" xfId="501"/>
    <cellStyle name="20 % - Markeringsfarve2 5 2" xfId="502"/>
    <cellStyle name="20 % - Markeringsfarve3 2 4" xfId="503"/>
    <cellStyle name="20 % - Markeringsfarve3 2 2 2" xfId="504"/>
    <cellStyle name="20 % - Markeringsfarve3 2 3 2" xfId="505"/>
    <cellStyle name="20 % - Markeringsfarve3 3 3" xfId="506"/>
    <cellStyle name="20 % - Markeringsfarve3 3 2 2" xfId="507"/>
    <cellStyle name="20 % - Markeringsfarve3 4 2" xfId="508"/>
    <cellStyle name="20 % - Markeringsfarve3 5 2" xfId="509"/>
    <cellStyle name="20 % - Markeringsfarve4 2 4" xfId="510"/>
    <cellStyle name="20 % - Markeringsfarve4 2 2 2" xfId="511"/>
    <cellStyle name="20 % - Markeringsfarve4 2 3 2" xfId="512"/>
    <cellStyle name="20 % - Markeringsfarve4 3 3" xfId="513"/>
    <cellStyle name="20 % - Markeringsfarve4 3 2 2" xfId="514"/>
    <cellStyle name="20 % - Markeringsfarve4 4 2" xfId="515"/>
    <cellStyle name="20 % - Markeringsfarve4 5 2" xfId="516"/>
    <cellStyle name="20 % - Markeringsfarve5 2 4" xfId="517"/>
    <cellStyle name="20 % - Markeringsfarve5 2 2 2" xfId="518"/>
    <cellStyle name="20 % - Markeringsfarve5 2 3 2" xfId="519"/>
    <cellStyle name="20 % - Markeringsfarve5 3 3" xfId="520"/>
    <cellStyle name="20 % - Markeringsfarve5 3 2 2" xfId="521"/>
    <cellStyle name="20 % - Markeringsfarve5 4 2" xfId="522"/>
    <cellStyle name="20 % - Markeringsfarve5 5 2" xfId="523"/>
    <cellStyle name="20 % - Markeringsfarve6 2 4" xfId="524"/>
    <cellStyle name="20 % - Markeringsfarve6 2 2 2" xfId="525"/>
    <cellStyle name="20 % - Markeringsfarve6 2 3 2" xfId="526"/>
    <cellStyle name="20 % - Markeringsfarve6 3 3" xfId="527"/>
    <cellStyle name="20 % - Markeringsfarve6 3 2 2" xfId="528"/>
    <cellStyle name="20 % - Markeringsfarve6 4 2" xfId="529"/>
    <cellStyle name="20 % - Markeringsfarve6 5 2" xfId="530"/>
    <cellStyle name="40 % - Farve1 2" xfId="531"/>
    <cellStyle name="40 % - Farve2 2" xfId="532"/>
    <cellStyle name="40 % - Farve3 2" xfId="533"/>
    <cellStyle name="40 % - Farve4 2" xfId="534"/>
    <cellStyle name="40 % - Farve5 2" xfId="535"/>
    <cellStyle name="40 % - Farve6 2" xfId="536"/>
    <cellStyle name="40 % - Markeringsfarve1 2 4" xfId="537"/>
    <cellStyle name="40 % - Markeringsfarve1 2 2 2" xfId="538"/>
    <cellStyle name="40 % - Markeringsfarve1 2 3 2" xfId="539"/>
    <cellStyle name="40 % - Markeringsfarve1 3 3" xfId="540"/>
    <cellStyle name="40 % - Markeringsfarve1 3 2 2" xfId="541"/>
    <cellStyle name="40 % - Markeringsfarve1 4 2" xfId="542"/>
    <cellStyle name="40 % - Markeringsfarve1 5 2" xfId="543"/>
    <cellStyle name="40 % - Markeringsfarve2 2 4" xfId="544"/>
    <cellStyle name="40 % - Markeringsfarve2 2 2 2" xfId="545"/>
    <cellStyle name="40 % - Markeringsfarve2 2 3 2" xfId="546"/>
    <cellStyle name="40 % - Markeringsfarve2 3 3" xfId="547"/>
    <cellStyle name="40 % - Markeringsfarve2 3 2 2" xfId="548"/>
    <cellStyle name="40 % - Markeringsfarve2 4 2" xfId="549"/>
    <cellStyle name="40 % - Markeringsfarve2 5 2" xfId="550"/>
    <cellStyle name="40 % - Markeringsfarve3 2 4" xfId="551"/>
    <cellStyle name="40 % - Markeringsfarve3 2 2 2" xfId="552"/>
    <cellStyle name="40 % - Markeringsfarve3 2 3 2" xfId="553"/>
    <cellStyle name="40 % - Markeringsfarve3 3 3" xfId="554"/>
    <cellStyle name="40 % - Markeringsfarve3 3 2 2" xfId="555"/>
    <cellStyle name="40 % - Markeringsfarve3 4 2" xfId="556"/>
    <cellStyle name="40 % - Markeringsfarve3 5 2" xfId="557"/>
    <cellStyle name="40 % - Markeringsfarve4 2 4" xfId="558"/>
    <cellStyle name="40 % - Markeringsfarve4 2 2 2" xfId="559"/>
    <cellStyle name="40 % - Markeringsfarve4 2 3 2" xfId="560"/>
    <cellStyle name="40 % - Markeringsfarve4 3 3" xfId="561"/>
    <cellStyle name="40 % - Markeringsfarve4 3 2 2" xfId="562"/>
    <cellStyle name="40 % - Markeringsfarve4 4 2" xfId="563"/>
    <cellStyle name="40 % - Markeringsfarve4 5 2" xfId="564"/>
    <cellStyle name="40 % - Markeringsfarve5 2 4" xfId="565"/>
    <cellStyle name="40 % - Markeringsfarve5 2 2 2" xfId="566"/>
    <cellStyle name="40 % - Markeringsfarve5 2 3 2" xfId="567"/>
    <cellStyle name="40 % - Markeringsfarve5 3 3" xfId="568"/>
    <cellStyle name="40 % - Markeringsfarve5 3 2 2" xfId="569"/>
    <cellStyle name="40 % - Markeringsfarve5 4 2" xfId="570"/>
    <cellStyle name="40 % - Markeringsfarve5 5 2" xfId="571"/>
    <cellStyle name="40 % - Markeringsfarve6 2 4" xfId="572"/>
    <cellStyle name="40 % - Markeringsfarve6 2 2 2" xfId="573"/>
    <cellStyle name="40 % - Markeringsfarve6 2 3 2" xfId="574"/>
    <cellStyle name="40 % - Markeringsfarve6 3 3" xfId="575"/>
    <cellStyle name="40 % - Markeringsfarve6 3 2 2" xfId="576"/>
    <cellStyle name="40 % - Markeringsfarve6 4 2" xfId="577"/>
    <cellStyle name="40 % - Markeringsfarve6 5 2" xfId="578"/>
    <cellStyle name="Bemærk! 4" xfId="579"/>
    <cellStyle name="Bemærk! 2 5" xfId="580"/>
    <cellStyle name="Bemærk! 2 2 4" xfId="581"/>
    <cellStyle name="Bemærk! 2 2 2 2" xfId="582"/>
    <cellStyle name="Bemærk! 2 2 3 2" xfId="583"/>
    <cellStyle name="Bemærk! 2 3 2" xfId="584"/>
    <cellStyle name="Bemærk! 2 4 2" xfId="585"/>
    <cellStyle name="Bemærk! 3 3" xfId="586"/>
    <cellStyle name="Bemærk! 3 2 2" xfId="587"/>
    <cellStyle name="Normal 10 2" xfId="588"/>
    <cellStyle name="Normal 2 3 6" xfId="589"/>
    <cellStyle name="Normal 2 3 2 4" xfId="590"/>
    <cellStyle name="Normal 2 3 2 2 2" xfId="591"/>
    <cellStyle name="Normal 2 3 2 3 2" xfId="592"/>
    <cellStyle name="Normal 2 3 3 3" xfId="593"/>
    <cellStyle name="Normal 2 3 3 2 2" xfId="594"/>
    <cellStyle name="Normal 2 3 4 2" xfId="595"/>
    <cellStyle name="Normal 2 3 5 2" xfId="596"/>
    <cellStyle name="Normal 2 6" xfId="597"/>
    <cellStyle name="Normal 3 12" xfId="598"/>
    <cellStyle name="Normal 3 2 9" xfId="599"/>
    <cellStyle name="Normal 3 2 2 7" xfId="600"/>
    <cellStyle name="Normal 3 2 3 6" xfId="601"/>
    <cellStyle name="Normal 3 3 9" xfId="602"/>
    <cellStyle name="Normal 3 3 2 7" xfId="603"/>
    <cellStyle name="Normal 3 4 9" xfId="604"/>
    <cellStyle name="Normal 3 5 7" xfId="605"/>
    <cellStyle name="Normal 5 6" xfId="606"/>
    <cellStyle name="Normal 5 2 4" xfId="607"/>
    <cellStyle name="Normal 5 2 2 2" xfId="608"/>
    <cellStyle name="Normal 5 2 3 2" xfId="609"/>
    <cellStyle name="Normal 5 3 2" xfId="610"/>
    <cellStyle name="Normal 5 4 2" xfId="611"/>
    <cellStyle name="Normal 6 5" xfId="612"/>
    <cellStyle name="Normal 6 2 4" xfId="613"/>
    <cellStyle name="Normal 6 2 2 2" xfId="614"/>
    <cellStyle name="Normal 6 2 3 2" xfId="615"/>
    <cellStyle name="Normal 6 3 2" xfId="616"/>
    <cellStyle name="Normal 6 4 2" xfId="617"/>
    <cellStyle name="Normal 7 4" xfId="618"/>
    <cellStyle name="Normal 7 2 2" xfId="619"/>
    <cellStyle name="Normal 7 3 2" xfId="620"/>
    <cellStyle name="Normal 8 3" xfId="621"/>
    <cellStyle name="Normal 8 2 2" xfId="622"/>
    <cellStyle name="Normal 9 3" xfId="623"/>
    <cellStyle name="Normal 9 2 2" xfId="624"/>
    <cellStyle name="Titel 3" xfId="625"/>
    <cellStyle name="Titel 2" xfId="626"/>
    <cellStyle name="Normal 12" xfId="627"/>
    <cellStyle name="40 % - Farve1 3" xfId="628"/>
    <cellStyle name="Normal 3 13" xfId="629"/>
    <cellStyle name="Normal 4 11" xfId="630"/>
    <cellStyle name="Normal 3 2 10" xfId="631"/>
    <cellStyle name="Normal 3 3 10" xfId="632"/>
    <cellStyle name="Normal 4 2 8" xfId="633"/>
    <cellStyle name="Normal 3 4 10" xfId="634"/>
    <cellStyle name="Normal 4 3 8" xfId="635"/>
    <cellStyle name="Normal 3 5 8" xfId="636"/>
    <cellStyle name="Normal 4 4 6" xfId="637"/>
    <cellStyle name="Normal 3 2 2 8" xfId="638"/>
    <cellStyle name="Normal 3 3 2 8" xfId="639"/>
    <cellStyle name="Normal 4 2 2 6" xfId="640"/>
    <cellStyle name="Normal 3 4 2 6" xfId="641"/>
    <cellStyle name="Normal 4 3 2 6" xfId="642"/>
    <cellStyle name="Normal 3 6 5" xfId="643"/>
    <cellStyle name="Normal 4 5 5" xfId="644"/>
    <cellStyle name="Normal 3 2 3 7" xfId="645"/>
    <cellStyle name="Normal 3 3 3 5" xfId="646"/>
    <cellStyle name="Normal 4 2 3 5" xfId="647"/>
    <cellStyle name="Normal 3 4 3 5" xfId="648"/>
    <cellStyle name="Normal 4 3 3 5" xfId="649"/>
    <cellStyle name="Normal 3 5 2 5" xfId="650"/>
    <cellStyle name="Normal 4 4 2 5" xfId="651"/>
    <cellStyle name="Normal 3 2 2 2 5" xfId="652"/>
    <cellStyle name="Normal 3 3 2 2 5" xfId="653"/>
    <cellStyle name="Normal 4 2 2 2 5" xfId="654"/>
    <cellStyle name="Normal 3 4 2 2 5" xfId="655"/>
    <cellStyle name="Normal 4 3 2 2 5" xfId="656"/>
    <cellStyle name="Normal 3 7 5" xfId="657"/>
    <cellStyle name="Normal 4 6 5" xfId="658"/>
    <cellStyle name="Normal 3 2 4 5" xfId="659"/>
    <cellStyle name="Normal 3 3 4 5" xfId="660"/>
    <cellStyle name="Normal 4 2 4 5" xfId="661"/>
    <cellStyle name="Normal 3 4 4 5" xfId="662"/>
    <cellStyle name="Normal 4 3 4 5" xfId="663"/>
    <cellStyle name="Komma 5 2" xfId="664"/>
    <cellStyle name="Normal 3 8 4" xfId="665"/>
    <cellStyle name="Normal 4 7 4" xfId="666"/>
    <cellStyle name="Normal 3 2 5 4" xfId="667"/>
    <cellStyle name="Normal 3 3 5 4" xfId="668"/>
    <cellStyle name="Normal 4 2 5 4" xfId="669"/>
    <cellStyle name="Normal 3 4 5 4" xfId="670"/>
    <cellStyle name="Normal 4 3 5 4" xfId="671"/>
    <cellStyle name="Normal 3 5 3 4" xfId="672"/>
    <cellStyle name="Normal 4 4 3 4" xfId="673"/>
    <cellStyle name="Normal 3 2 2 3 4" xfId="674"/>
    <cellStyle name="Normal 3 3 2 3 4" xfId="675"/>
    <cellStyle name="Normal 4 2 2 3 4" xfId="676"/>
    <cellStyle name="Normal 3 4 2 3 4" xfId="677"/>
    <cellStyle name="Normal 4 3 2 3 4" xfId="678"/>
    <cellStyle name="Normal 3 6 2 4" xfId="679"/>
    <cellStyle name="Normal 4 5 2 4" xfId="680"/>
    <cellStyle name="Normal 3 2 3 2 4" xfId="681"/>
    <cellStyle name="Normal 3 3 3 2 4" xfId="682"/>
    <cellStyle name="Normal 4 2 3 2 4" xfId="683"/>
    <cellStyle name="Normal 3 4 3 2 4" xfId="684"/>
    <cellStyle name="Normal 4 3 3 2 4" xfId="685"/>
    <cellStyle name="Normal 3 5 2 2 4" xfId="686"/>
    <cellStyle name="Normal 4 4 2 2 4" xfId="687"/>
    <cellStyle name="Normal 3 2 2 2 2 4" xfId="688"/>
    <cellStyle name="Normal 3 3 2 2 2 4" xfId="689"/>
    <cellStyle name="Normal 4 2 2 2 2 4" xfId="690"/>
    <cellStyle name="Normal 3 4 2 2 2 4" xfId="691"/>
    <cellStyle name="Normal 4 3 2 2 2 4" xfId="692"/>
    <cellStyle name="Normal 3 7 2 4" xfId="693"/>
    <cellStyle name="Normal 4 6 2 4" xfId="694"/>
    <cellStyle name="Normal 3 2 4 2 4" xfId="695"/>
    <cellStyle name="Normal 3 3 4 2 4" xfId="696"/>
    <cellStyle name="Normal 4 2 4 2 4" xfId="697"/>
    <cellStyle name="Normal 3 4 4 2 4" xfId="698"/>
    <cellStyle name="Normal 4 3 4 2 4" xfId="699"/>
    <cellStyle name="Komma 2 4" xfId="700"/>
    <cellStyle name="Normal 3 9 3" xfId="701"/>
    <cellStyle name="Normal 4 8 3" xfId="702"/>
    <cellStyle name="Normal 3 2 6 3" xfId="703"/>
    <cellStyle name="Normal 3 3 6 3" xfId="704"/>
    <cellStyle name="Normal 4 2 6 3" xfId="705"/>
    <cellStyle name="Normal 3 4 6 3" xfId="706"/>
    <cellStyle name="Normal 4 3 6 3" xfId="707"/>
    <cellStyle name="Normal 3 5 4 3" xfId="708"/>
    <cellStyle name="Normal 4 4 4 3" xfId="709"/>
    <cellStyle name="Normal 3 2 2 4 3" xfId="710"/>
    <cellStyle name="Normal 3 3 2 4 3" xfId="711"/>
    <cellStyle name="Normal 4 2 2 4 3" xfId="712"/>
    <cellStyle name="Normal 3 4 2 4 3" xfId="713"/>
    <cellStyle name="Normal 4 3 2 4 3" xfId="714"/>
    <cellStyle name="Normal 3 6 3 3" xfId="715"/>
    <cellStyle name="Normal 4 5 3 3" xfId="716"/>
    <cellStyle name="Normal 3 2 3 3 3" xfId="717"/>
    <cellStyle name="Normal 3 3 3 3 3" xfId="718"/>
    <cellStyle name="Normal 4 2 3 3 3" xfId="719"/>
    <cellStyle name="Normal 3 4 3 3 3" xfId="720"/>
    <cellStyle name="Normal 4 3 3 3 3" xfId="721"/>
    <cellStyle name="Normal 3 5 2 3 3" xfId="722"/>
    <cellStyle name="Normal 4 4 2 3 3" xfId="723"/>
    <cellStyle name="Normal 3 2 2 2 3 3" xfId="724"/>
    <cellStyle name="Normal 3 3 2 2 3 3" xfId="725"/>
    <cellStyle name="Normal 4 2 2 2 3 3" xfId="726"/>
    <cellStyle name="Normal 3 4 2 2 3 3" xfId="727"/>
    <cellStyle name="Normal 4 3 2 2 3 3" xfId="728"/>
    <cellStyle name="Normal 3 7 3 3" xfId="729"/>
    <cellStyle name="Normal 4 6 3 3" xfId="730"/>
    <cellStyle name="Normal 3 2 4 3 3" xfId="731"/>
    <cellStyle name="Normal 3 3 4 3 3" xfId="732"/>
    <cellStyle name="Normal 4 2 4 3 3" xfId="733"/>
    <cellStyle name="Normal 3 4 4 3 3" xfId="734"/>
    <cellStyle name="Normal 4 3 4 3 3" xfId="735"/>
    <cellStyle name="Komma 3 3" xfId="736"/>
    <cellStyle name="Normal 3 8 2 3" xfId="737"/>
    <cellStyle name="Normal 4 7 2 3" xfId="738"/>
    <cellStyle name="Normal 3 2 5 2 3" xfId="739"/>
    <cellStyle name="Normal 3 3 5 2 3" xfId="740"/>
    <cellStyle name="Normal 4 2 5 2 3" xfId="741"/>
    <cellStyle name="Normal 3 4 5 2 3" xfId="742"/>
    <cellStyle name="Normal 4 3 5 2 3" xfId="743"/>
    <cellStyle name="Normal 3 5 3 2 3" xfId="744"/>
    <cellStyle name="Normal 4 4 3 2 3" xfId="745"/>
    <cellStyle name="Normal 3 2 2 3 2 3" xfId="746"/>
    <cellStyle name="Normal 3 3 2 3 2 3" xfId="747"/>
    <cellStyle name="Normal 4 2 2 3 2 3" xfId="748"/>
    <cellStyle name="Normal 3 4 2 3 2 3" xfId="749"/>
    <cellStyle name="Normal 4 3 2 3 2 3" xfId="750"/>
    <cellStyle name="Normal 3 6 2 2 3" xfId="751"/>
    <cellStyle name="Normal 4 5 2 2 3" xfId="752"/>
    <cellStyle name="Normal 3 2 3 2 2 3" xfId="753"/>
    <cellStyle name="Normal 3 3 3 2 2 3" xfId="754"/>
    <cellStyle name="Normal 4 2 3 2 2 3" xfId="755"/>
    <cellStyle name="Normal 3 4 3 2 2 3" xfId="756"/>
    <cellStyle name="Normal 4 3 3 2 2 3" xfId="757"/>
    <cellStyle name="Normal 3 5 2 2 2 3" xfId="758"/>
    <cellStyle name="Normal 4 4 2 2 2 3" xfId="759"/>
    <cellStyle name="Normal 3 2 2 2 2 2 3" xfId="760"/>
    <cellStyle name="Normal 3 3 2 2 2 2 3" xfId="761"/>
    <cellStyle name="Normal 4 2 2 2 2 2 3" xfId="762"/>
    <cellStyle name="Normal 3 4 2 2 2 2 3" xfId="763"/>
    <cellStyle name="Normal 4 3 2 2 2 2 3" xfId="764"/>
    <cellStyle name="Normal 3 7 2 2 3" xfId="765"/>
    <cellStyle name="Normal 4 6 2 2 3" xfId="766"/>
    <cellStyle name="Normal 3 2 4 2 2 3" xfId="767"/>
    <cellStyle name="Normal 3 3 4 2 2 3" xfId="768"/>
    <cellStyle name="Normal 4 2 4 2 2 3" xfId="769"/>
    <cellStyle name="Normal 3 4 4 2 2 3" xfId="770"/>
    <cellStyle name="Normal 4 3 4 2 2 3" xfId="771"/>
    <cellStyle name="Komma 2 2 3" xfId="772"/>
    <cellStyle name="Normal 3 10 2" xfId="773"/>
    <cellStyle name="Normal 4 9 2" xfId="774"/>
    <cellStyle name="Normal 3 2 7 2" xfId="775"/>
    <cellStyle name="Normal 3 3 7 2" xfId="776"/>
    <cellStyle name="Normal 4 2 7 2" xfId="777"/>
    <cellStyle name="Normal 3 4 7 2" xfId="778"/>
    <cellStyle name="Normal 4 3 7 2" xfId="779"/>
    <cellStyle name="Normal 3 5 5 2" xfId="780"/>
    <cellStyle name="Normal 4 4 5 2" xfId="781"/>
    <cellStyle name="Normal 3 2 2 5 2" xfId="782"/>
    <cellStyle name="Normal 3 3 2 5 2" xfId="783"/>
    <cellStyle name="Normal 4 2 2 5 2" xfId="784"/>
    <cellStyle name="Normal 3 4 2 5 2" xfId="785"/>
    <cellStyle name="Normal 4 3 2 5 2" xfId="786"/>
    <cellStyle name="Normal 3 6 4 2" xfId="787"/>
    <cellStyle name="Normal 4 5 4 2" xfId="788"/>
    <cellStyle name="Normal 3 2 3 4 2" xfId="789"/>
    <cellStyle name="Normal 3 3 3 4 2" xfId="790"/>
    <cellStyle name="Normal 4 2 3 4 2" xfId="791"/>
    <cellStyle name="Normal 3 4 3 4 2" xfId="792"/>
    <cellStyle name="Normal 4 3 3 4 2" xfId="793"/>
    <cellStyle name="Normal 3 5 2 4 2" xfId="794"/>
    <cellStyle name="Normal 4 4 2 4 2" xfId="795"/>
    <cellStyle name="Normal 3 2 2 2 4 2" xfId="796"/>
    <cellStyle name="Normal 3 3 2 2 4 2" xfId="797"/>
    <cellStyle name="Normal 4 2 2 2 4 2" xfId="798"/>
    <cellStyle name="Normal 3 4 2 2 4 2" xfId="799"/>
    <cellStyle name="Normal 4 3 2 2 4 2" xfId="800"/>
    <cellStyle name="Normal 3 7 4 2" xfId="801"/>
    <cellStyle name="Normal 4 6 4 2" xfId="802"/>
    <cellStyle name="Normal 3 2 4 4 2" xfId="803"/>
    <cellStyle name="Normal 3 3 4 4 2" xfId="804"/>
    <cellStyle name="Normal 4 2 4 4 2" xfId="805"/>
    <cellStyle name="Normal 3 4 4 4 2" xfId="806"/>
    <cellStyle name="Normal 4 3 4 4 2" xfId="807"/>
    <cellStyle name="Komma 4 2" xfId="808"/>
    <cellStyle name="Normal 3 8 3 2" xfId="809"/>
    <cellStyle name="Normal 4 7 3 2" xfId="810"/>
    <cellStyle name="Normal 3 2 5 3 2" xfId="811"/>
    <cellStyle name="Normal 3 3 5 3 2" xfId="812"/>
    <cellStyle name="Normal 4 2 5 3 2" xfId="813"/>
    <cellStyle name="Normal 3 4 5 3 2" xfId="814"/>
    <cellStyle name="Normal 4 3 5 3 2" xfId="815"/>
    <cellStyle name="Normal 3 5 3 3 2" xfId="816"/>
    <cellStyle name="Normal 4 4 3 3 2" xfId="817"/>
    <cellStyle name="Normal 3 2 2 3 3 2" xfId="818"/>
    <cellStyle name="Normal 3 3 2 3 3 2" xfId="819"/>
    <cellStyle name="Normal 4 2 2 3 3 2" xfId="820"/>
    <cellStyle name="Normal 3 4 2 3 3 2" xfId="821"/>
    <cellStyle name="Normal 4 3 2 3 3 2" xfId="822"/>
    <cellStyle name="Normal 3 6 2 3 2" xfId="823"/>
    <cellStyle name="Normal 4 5 2 3 2" xfId="824"/>
    <cellStyle name="Normal 3 2 3 2 3 2" xfId="825"/>
    <cellStyle name="Normal 3 3 3 2 3 2" xfId="826"/>
    <cellStyle name="Normal 4 2 3 2 3 2" xfId="827"/>
    <cellStyle name="Normal 3 4 3 2 3 2" xfId="828"/>
    <cellStyle name="Normal 4 3 3 2 3 2" xfId="829"/>
    <cellStyle name="Normal 3 5 2 2 3 2" xfId="830"/>
    <cellStyle name="Normal 4 4 2 2 3 2" xfId="831"/>
    <cellStyle name="Normal 3 2 2 2 2 3 2" xfId="832"/>
    <cellStyle name="Normal 3 3 2 2 2 3 2" xfId="833"/>
    <cellStyle name="Normal 4 2 2 2 2 3 2" xfId="834"/>
    <cellStyle name="Normal 3 4 2 2 2 3 2" xfId="835"/>
    <cellStyle name="Normal 4 3 2 2 2 3 2" xfId="836"/>
    <cellStyle name="Normal 3 7 2 3 2" xfId="837"/>
    <cellStyle name="Normal 4 6 2 3 2" xfId="838"/>
    <cellStyle name="Normal 3 2 4 2 3 2" xfId="839"/>
    <cellStyle name="Normal 3 3 4 2 3 2" xfId="840"/>
    <cellStyle name="Normal 4 2 4 2 3 2" xfId="841"/>
    <cellStyle name="Normal 3 4 4 2 3 2" xfId="842"/>
    <cellStyle name="Normal 4 3 4 2 3 2" xfId="843"/>
    <cellStyle name="Komma 2 3 2" xfId="844"/>
    <cellStyle name="Normal 3 9 2 2" xfId="845"/>
    <cellStyle name="Normal 4 8 2 2" xfId="846"/>
    <cellStyle name="Normal 3 2 6 2 2" xfId="847"/>
    <cellStyle name="Normal 3 3 6 2 2" xfId="848"/>
    <cellStyle name="Normal 4 2 6 2 2" xfId="849"/>
    <cellStyle name="Normal 3 4 6 2 2" xfId="850"/>
    <cellStyle name="Normal 4 3 6 2 2" xfId="851"/>
    <cellStyle name="Normal 3 5 4 2 2" xfId="852"/>
    <cellStyle name="Normal 4 4 4 2 2" xfId="853"/>
    <cellStyle name="Normal 3 2 2 4 2 2" xfId="854"/>
    <cellStyle name="Normal 3 3 2 4 2 2" xfId="855"/>
    <cellStyle name="Normal 4 2 2 4 2 2" xfId="856"/>
    <cellStyle name="Normal 3 4 2 4 2 2" xfId="857"/>
    <cellStyle name="Normal 4 3 2 4 2 2" xfId="858"/>
    <cellStyle name="Normal 3 6 3 2 2" xfId="859"/>
    <cellStyle name="Normal 4 5 3 2 2" xfId="860"/>
    <cellStyle name="Normal 3 2 3 3 2 2" xfId="861"/>
    <cellStyle name="Normal 3 3 3 3 2 2" xfId="862"/>
    <cellStyle name="Normal 4 2 3 3 2 2" xfId="863"/>
    <cellStyle name="Normal 3 4 3 3 2 2" xfId="864"/>
    <cellStyle name="Normal 4 3 3 3 2 2" xfId="865"/>
    <cellStyle name="Normal 3 5 2 3 2 2" xfId="866"/>
    <cellStyle name="Normal 4 4 2 3 2 2" xfId="867"/>
    <cellStyle name="Normal 3 2 2 2 3 2 2" xfId="868"/>
    <cellStyle name="Normal 3 3 2 2 3 2 2" xfId="869"/>
    <cellStyle name="Normal 4 2 2 2 3 2 2" xfId="870"/>
    <cellStyle name="Normal 3 4 2 2 3 2 2" xfId="871"/>
    <cellStyle name="Normal 4 3 2 2 3 2 2" xfId="872"/>
    <cellStyle name="Normal 3 7 3 2 2" xfId="873"/>
    <cellStyle name="Normal 4 6 3 2 2" xfId="874"/>
    <cellStyle name="Normal 3 2 4 3 2 2" xfId="875"/>
    <cellStyle name="Normal 3 3 4 3 2 2" xfId="876"/>
    <cellStyle name="Normal 4 2 4 3 2 2" xfId="877"/>
    <cellStyle name="Normal 3 4 4 3 2 2" xfId="878"/>
    <cellStyle name="Normal 4 3 4 3 2 2" xfId="879"/>
    <cellStyle name="Komma 3 2 2" xfId="880"/>
    <cellStyle name="Normal 3 8 2 2 2" xfId="881"/>
    <cellStyle name="Normal 4 7 2 2 2" xfId="882"/>
    <cellStyle name="Normal 3 2 5 2 2 2" xfId="883"/>
    <cellStyle name="Normal 3 3 5 2 2 2" xfId="884"/>
    <cellStyle name="Normal 4 2 5 2 2 2" xfId="885"/>
    <cellStyle name="Normal 3 4 5 2 2 2" xfId="886"/>
    <cellStyle name="Normal 4 3 5 2 2 2" xfId="887"/>
    <cellStyle name="Normal 3 5 3 2 2 2" xfId="888"/>
    <cellStyle name="Normal 4 4 3 2 2 2" xfId="889"/>
    <cellStyle name="Normal 3 2 2 3 2 2 2" xfId="890"/>
    <cellStyle name="Normal 3 3 2 3 2 2 2" xfId="891"/>
    <cellStyle name="Normal 4 2 2 3 2 2 2" xfId="892"/>
    <cellStyle name="Normal 3 4 2 3 2 2 2" xfId="893"/>
    <cellStyle name="Normal 4 3 2 3 2 2 2" xfId="894"/>
    <cellStyle name="Normal 3 6 2 2 2 2" xfId="895"/>
    <cellStyle name="Normal 4 5 2 2 2 2" xfId="896"/>
    <cellStyle name="Normal 3 2 3 2 2 2 2" xfId="897"/>
    <cellStyle name="Normal 3 3 3 2 2 2 2" xfId="898"/>
    <cellStyle name="Normal 4 2 3 2 2 2 2" xfId="899"/>
    <cellStyle name="Normal 3 4 3 2 2 2 2" xfId="900"/>
    <cellStyle name="Normal 4 3 3 2 2 2 2" xfId="901"/>
    <cellStyle name="Normal 3 5 2 2 2 2 2" xfId="902"/>
    <cellStyle name="Normal 4 4 2 2 2 2 2" xfId="903"/>
    <cellStyle name="Normal 3 2 2 2 2 2 2 2" xfId="904"/>
    <cellStyle name="Normal 3 3 2 2 2 2 2 2" xfId="905"/>
    <cellStyle name="Normal 4 2 2 2 2 2 2 2" xfId="906"/>
    <cellStyle name="Normal 3 4 2 2 2 2 2 2" xfId="907"/>
    <cellStyle name="Normal 4 3 2 2 2 2 2 2" xfId="908"/>
    <cellStyle name="Normal 3 7 2 2 2 2" xfId="909"/>
    <cellStyle name="Normal 4 6 2 2 2 2" xfId="910"/>
    <cellStyle name="Normal 3 2 4 2 2 2 2" xfId="911"/>
    <cellStyle name="Normal 3 3 4 2 2 2 2" xfId="912"/>
    <cellStyle name="Normal 4 2 4 2 2 2 2" xfId="913"/>
    <cellStyle name="Normal 3 4 4 2 2 2 2" xfId="914"/>
    <cellStyle name="Normal 4 3 4 2 2 2 2" xfId="915"/>
    <cellStyle name="Komma 2 2 2 2" xfId="916"/>
    <cellStyle name="40 % - Markeringsfarve4 2 5" xfId="917"/>
    <cellStyle name="Normal 2 3 7" xfId="918"/>
    <cellStyle name="40 % - Farve3 3" xfId="919"/>
    <cellStyle name="Normal 8 4" xfId="920"/>
    <cellStyle name="20 % - Farve6 3" xfId="921"/>
    <cellStyle name="40 % - Markeringsfarve2 2 5" xfId="922"/>
    <cellStyle name="Normal 5 3 3" xfId="923"/>
    <cellStyle name="Normal 5 2 5" xfId="924"/>
    <cellStyle name="20 % - Markeringsfarve2 2 5" xfId="925"/>
    <cellStyle name="Normal 3 2 8 2" xfId="926"/>
    <cellStyle name="20 % - Farve4 3" xfId="927"/>
    <cellStyle name="40 % - Farve6 3" xfId="928"/>
    <cellStyle name="40 % - Markeringsfarve6 2 5" xfId="929"/>
    <cellStyle name="Normal 7 5" xfId="930"/>
    <cellStyle name="20 % - Farve1 3" xfId="931"/>
    <cellStyle name="20 % - Farve3 3" xfId="932"/>
    <cellStyle name="Normal 6 2 5" xfId="933"/>
    <cellStyle name="Bemærk! 2 2 5" xfId="934"/>
    <cellStyle name="Bemærk! 2 6" xfId="935"/>
    <cellStyle name="Normal 6 6" xfId="936"/>
    <cellStyle name="20 % - Farve2 3" xfId="937"/>
    <cellStyle name="20 % - Markeringsfarve3 2 5" xfId="938"/>
    <cellStyle name="40 % - Farve4 3" xfId="939"/>
    <cellStyle name="40 % - Farve2 3" xfId="940"/>
    <cellStyle name="20 % - Markeringsfarve1 2 5" xfId="941"/>
    <cellStyle name="40 % - Farve5 3" xfId="942"/>
    <cellStyle name="20 % - Markeringsfarve4 2 5" xfId="943"/>
    <cellStyle name="20 % - Markeringsfarve5 2 5" xfId="944"/>
    <cellStyle name="40 % - Markeringsfarve3 2 5" xfId="945"/>
    <cellStyle name="Normal 4 10 2" xfId="946"/>
    <cellStyle name="Normal 5 7" xfId="947"/>
    <cellStyle name="Normal 3 11 2" xfId="948"/>
    <cellStyle name="40 % - Markeringsfarve1 2 5" xfId="949"/>
    <cellStyle name="40 % - Markeringsfarve5 2 5" xfId="950"/>
    <cellStyle name="20 % - Markeringsfarve6 2 5" xfId="951"/>
    <cellStyle name="20 % - Farve5 3" xfId="952"/>
    <cellStyle name="Normal 2 3 2 5" xfId="953"/>
    <cellStyle name="20 % - Farve1 4" xfId="954"/>
    <cellStyle name="20 % - Farve2 4" xfId="955"/>
    <cellStyle name="20 % - Farve3 4" xfId="956"/>
    <cellStyle name="20 % - Farve4 4" xfId="957"/>
    <cellStyle name="20 % - Farve5 4" xfId="958"/>
    <cellStyle name="20 % - Farve6 4" xfId="959"/>
    <cellStyle name="40 % - Farve1 4" xfId="960"/>
    <cellStyle name="40 % - Farve2 4" xfId="961"/>
    <cellStyle name="40 % - Farve3 4" xfId="962"/>
    <cellStyle name="40 % - Farve4 4" xfId="963"/>
    <cellStyle name="40 % - Farve5 4" xfId="964"/>
    <cellStyle name="40 % - Farve6 4" xfId="965"/>
    <cellStyle name="Bemærk! 2 7" xfId="966"/>
    <cellStyle name="Normal 2 3 8" xfId="967"/>
    <cellStyle name="Normal 3 14" xfId="968"/>
    <cellStyle name="Normal 5 8" xfId="969"/>
    <cellStyle name="Normal 6 7" xfId="970"/>
    <cellStyle name="20 % - Markeringsfarve1 2 6" xfId="971"/>
    <cellStyle name="20 % - Markeringsfarve2 2 6" xfId="972"/>
    <cellStyle name="20 % - Markeringsfarve3 2 6" xfId="973"/>
    <cellStyle name="20 % - Markeringsfarve4 2 6" xfId="974"/>
    <cellStyle name="20 % - Markeringsfarve5 2 6" xfId="975"/>
    <cellStyle name="20 % - Markeringsfarve6 2 6" xfId="976"/>
    <cellStyle name="40 % - Markeringsfarve1 2 6" xfId="977"/>
    <cellStyle name="40 % - Markeringsfarve2 2 6" xfId="978"/>
    <cellStyle name="40 % - Markeringsfarve3 2 6" xfId="979"/>
    <cellStyle name="40 % - Markeringsfarve4 2 6" xfId="980"/>
    <cellStyle name="40 % - Markeringsfarve5 2 6" xfId="981"/>
    <cellStyle name="40 % - Markeringsfarve6 2 6" xfId="982"/>
    <cellStyle name="Bemærk! 2 2 6" xfId="983"/>
    <cellStyle name="Normal 2 3 2 6" xfId="984"/>
    <cellStyle name="Normal 3 2 11" xfId="985"/>
    <cellStyle name="Normal 5 2 6" xfId="986"/>
    <cellStyle name="Normal 6 2 6" xfId="987"/>
    <cellStyle name="Normal 7 6" xfId="988"/>
    <cellStyle name="Normal 8 5" xfId="989"/>
    <cellStyle name="Normal 3 11 3" xfId="990"/>
    <cellStyle name="Normal 4 10 3" xfId="991"/>
    <cellStyle name="Normal 3 2 8 3" xfId="992"/>
    <cellStyle name="Normal 3 3 11" xfId="993"/>
    <cellStyle name="Normal 4 2 9" xfId="994"/>
    <cellStyle name="Normal 3 4 11" xfId="995"/>
    <cellStyle name="Normal 4 3 9" xfId="996"/>
    <cellStyle name="Normal 3 5 9" xfId="997"/>
    <cellStyle name="Normal 4 4 7" xfId="998"/>
    <cellStyle name="Normal 3 2 2 9" xfId="999"/>
    <cellStyle name="Normal 3 3 2 9" xfId="1000"/>
    <cellStyle name="Normal 4 2 2 7" xfId="1001"/>
    <cellStyle name="Normal 3 4 2 7" xfId="1002"/>
    <cellStyle name="Normal 4 3 2 7" xfId="1003"/>
    <cellStyle name="Normal 3 6 6" xfId="1004"/>
    <cellStyle name="Normal 4 5 6" xfId="1005"/>
    <cellStyle name="Normal 3 2 3 8" xfId="1006"/>
    <cellStyle name="Normal 3 3 3 6" xfId="1007"/>
    <cellStyle name="Normal 4 2 3 6" xfId="1008"/>
    <cellStyle name="Normal 3 4 3 6" xfId="1009"/>
    <cellStyle name="Normal 4 3 3 6" xfId="1010"/>
    <cellStyle name="Normal 3 5 2 6" xfId="1011"/>
    <cellStyle name="Normal 4 4 2 6" xfId="1012"/>
    <cellStyle name="Normal 3 2 2 2 6" xfId="1013"/>
    <cellStyle name="Normal 3 3 2 2 6" xfId="1014"/>
    <cellStyle name="Normal 4 2 2 2 6" xfId="1015"/>
    <cellStyle name="Normal 3 4 2 2 6" xfId="1016"/>
    <cellStyle name="Normal 4 3 2 2 6" xfId="1017"/>
    <cellStyle name="Normal 3 7 6" xfId="1018"/>
    <cellStyle name="Normal 4 6 6" xfId="1019"/>
    <cellStyle name="Normal 3 2 4 6" xfId="1020"/>
    <cellStyle name="Normal 3 3 4 6" xfId="1021"/>
    <cellStyle name="Normal 4 2 4 6" xfId="1022"/>
    <cellStyle name="Normal 3 4 4 6" xfId="1023"/>
    <cellStyle name="Normal 4 3 4 6" xfId="1024"/>
    <cellStyle name="Komma 5 3" xfId="1025"/>
    <cellStyle name="Normal 3 8 5" xfId="1026"/>
    <cellStyle name="Normal 4 7 5" xfId="1027"/>
    <cellStyle name="Normal 3 2 5 5" xfId="1028"/>
    <cellStyle name="Normal 3 3 5 5" xfId="1029"/>
    <cellStyle name="Normal 4 2 5 5" xfId="1030"/>
    <cellStyle name="Normal 3 4 5 5" xfId="1031"/>
    <cellStyle name="Normal 4 3 5 5" xfId="1032"/>
    <cellStyle name="Normal 3 5 3 5" xfId="1033"/>
    <cellStyle name="Normal 4 4 3 5" xfId="1034"/>
    <cellStyle name="Normal 3 2 2 3 5" xfId="1035"/>
    <cellStyle name="Normal 3 3 2 3 5" xfId="1036"/>
    <cellStyle name="Normal 4 2 2 3 5" xfId="1037"/>
    <cellStyle name="Normal 3 4 2 3 5" xfId="1038"/>
    <cellStyle name="Normal 4 3 2 3 5" xfId="1039"/>
    <cellStyle name="Normal 3 6 2 5" xfId="1040"/>
    <cellStyle name="Normal 4 5 2 5" xfId="1041"/>
    <cellStyle name="Normal 3 2 3 2 5" xfId="1042"/>
    <cellStyle name="Normal 3 3 3 2 5" xfId="1043"/>
    <cellStyle name="Normal 4 2 3 2 5" xfId="1044"/>
    <cellStyle name="Normal 3 4 3 2 5" xfId="1045"/>
    <cellStyle name="Normal 4 3 3 2 5" xfId="1046"/>
    <cellStyle name="Normal 3 5 2 2 5" xfId="1047"/>
    <cellStyle name="Normal 4 4 2 2 5" xfId="1048"/>
    <cellStyle name="Normal 3 2 2 2 2 5" xfId="1049"/>
    <cellStyle name="Normal 3 3 2 2 2 5" xfId="1050"/>
    <cellStyle name="Normal 4 2 2 2 2 5" xfId="1051"/>
    <cellStyle name="Normal 3 4 2 2 2 5" xfId="1052"/>
    <cellStyle name="Normal 4 3 2 2 2 5" xfId="1053"/>
    <cellStyle name="Normal 3 7 2 5" xfId="1054"/>
    <cellStyle name="Normal 4 6 2 5" xfId="1055"/>
    <cellStyle name="Normal 3 2 4 2 5" xfId="1056"/>
    <cellStyle name="Normal 3 3 4 2 5" xfId="1057"/>
    <cellStyle name="Normal 4 2 4 2 5" xfId="1058"/>
    <cellStyle name="Normal 3 4 4 2 5" xfId="1059"/>
    <cellStyle name="Normal 4 3 4 2 5" xfId="1060"/>
    <cellStyle name="Komma 2 5" xfId="1061"/>
    <cellStyle name="Normal 3 9 4" xfId="1062"/>
    <cellStyle name="Normal 4 8 4" xfId="1063"/>
    <cellStyle name="Normal 3 2 6 4" xfId="1064"/>
    <cellStyle name="Normal 3 3 6 4" xfId="1065"/>
    <cellStyle name="Normal 4 2 6 4" xfId="1066"/>
    <cellStyle name="Normal 3 4 6 4" xfId="1067"/>
    <cellStyle name="Normal 4 3 6 4" xfId="1068"/>
    <cellStyle name="Normal 3 5 4 4" xfId="1069"/>
    <cellStyle name="Normal 4 4 4 4" xfId="1070"/>
    <cellStyle name="Normal 3 2 2 4 4" xfId="1071"/>
    <cellStyle name="Normal 3 3 2 4 4" xfId="1072"/>
    <cellStyle name="Normal 4 2 2 4 4" xfId="1073"/>
    <cellStyle name="Normal 3 4 2 4 4" xfId="1074"/>
    <cellStyle name="Normal 4 3 2 4 4" xfId="1075"/>
    <cellStyle name="Normal 3 6 3 4" xfId="1076"/>
    <cellStyle name="Normal 4 5 3 4" xfId="1077"/>
    <cellStyle name="Normal 3 2 3 3 4" xfId="1078"/>
    <cellStyle name="Normal 3 3 3 3 4" xfId="1079"/>
    <cellStyle name="Normal 4 2 3 3 4" xfId="1080"/>
    <cellStyle name="Normal 3 4 3 3 4" xfId="1081"/>
    <cellStyle name="Normal 4 3 3 3 4" xfId="1082"/>
    <cellStyle name="Normal 3 5 2 3 4" xfId="1083"/>
    <cellStyle name="Normal 4 4 2 3 4" xfId="1084"/>
    <cellStyle name="Normal 3 2 2 2 3 4" xfId="1085"/>
    <cellStyle name="Normal 3 3 2 2 3 4" xfId="1086"/>
    <cellStyle name="Normal 4 2 2 2 3 4" xfId="1087"/>
    <cellStyle name="Normal 3 4 2 2 3 4" xfId="1088"/>
    <cellStyle name="Normal 4 3 2 2 3 4" xfId="1089"/>
    <cellStyle name="Normal 3 7 3 4" xfId="1090"/>
    <cellStyle name="Normal 4 6 3 4" xfId="1091"/>
    <cellStyle name="Normal 3 2 4 3 4" xfId="1092"/>
    <cellStyle name="Normal 3 3 4 3 4" xfId="1093"/>
    <cellStyle name="Normal 4 2 4 3 4" xfId="1094"/>
    <cellStyle name="Normal 3 4 4 3 4" xfId="1095"/>
    <cellStyle name="Normal 4 3 4 3 4" xfId="1096"/>
    <cellStyle name="Komma 3 4" xfId="1097"/>
    <cellStyle name="Normal 3 8 2 4" xfId="1098"/>
    <cellStyle name="Normal 4 7 2 4" xfId="1099"/>
    <cellStyle name="Normal 3 2 5 2 4" xfId="1100"/>
    <cellStyle name="Normal 3 3 5 2 4" xfId="1101"/>
    <cellStyle name="Normal 4 2 5 2 4" xfId="1102"/>
    <cellStyle name="Normal 3 4 5 2 4" xfId="1103"/>
    <cellStyle name="Normal 4 3 5 2 4" xfId="1104"/>
    <cellStyle name="Normal 3 5 3 2 4" xfId="1105"/>
    <cellStyle name="Normal 4 4 3 2 4" xfId="1106"/>
    <cellStyle name="Normal 3 2 2 3 2 4" xfId="1107"/>
    <cellStyle name="Normal 3 3 2 3 2 4" xfId="1108"/>
    <cellStyle name="Normal 4 2 2 3 2 4" xfId="1109"/>
    <cellStyle name="Normal 3 4 2 3 2 4" xfId="1110"/>
    <cellStyle name="Normal 4 3 2 3 2 4" xfId="1111"/>
    <cellStyle name="Normal 3 6 2 2 4" xfId="1112"/>
    <cellStyle name="Normal 4 5 2 2 4" xfId="1113"/>
    <cellStyle name="Normal 3 2 3 2 2 4" xfId="1114"/>
    <cellStyle name="Normal 3 3 3 2 2 4" xfId="1115"/>
    <cellStyle name="Normal 4 2 3 2 2 4" xfId="1116"/>
    <cellStyle name="Normal 3 4 3 2 2 4" xfId="1117"/>
    <cellStyle name="Normal 4 3 3 2 2 4" xfId="1118"/>
    <cellStyle name="Normal 3 5 2 2 2 4" xfId="1119"/>
    <cellStyle name="Normal 4 4 2 2 2 4" xfId="1120"/>
    <cellStyle name="Normal 3 2 2 2 2 2 4" xfId="1121"/>
    <cellStyle name="Normal 3 3 2 2 2 2 4" xfId="1122"/>
    <cellStyle name="Normal 4 2 2 2 2 2 4" xfId="1123"/>
    <cellStyle name="Normal 3 4 2 2 2 2 4" xfId="1124"/>
    <cellStyle name="Normal 4 3 2 2 2 2 4" xfId="1125"/>
    <cellStyle name="Normal 3 7 2 2 4" xfId="1126"/>
    <cellStyle name="Normal 4 6 2 2 4" xfId="1127"/>
    <cellStyle name="Normal 3 2 4 2 2 4" xfId="1128"/>
    <cellStyle name="Normal 3 3 4 2 2 4" xfId="1129"/>
    <cellStyle name="Normal 4 2 4 2 2 4" xfId="1130"/>
    <cellStyle name="Normal 3 4 4 2 2 4" xfId="1131"/>
    <cellStyle name="Normal 4 3 4 2 2 4" xfId="1132"/>
    <cellStyle name="Komma 2 2 4" xfId="1133"/>
    <cellStyle name="Normal 3 10 3" xfId="1134"/>
    <cellStyle name="Normal 4 9 3" xfId="1135"/>
    <cellStyle name="Normal 3 2 7 3" xfId="1136"/>
    <cellStyle name="Normal 3 3 7 3" xfId="1137"/>
    <cellStyle name="Normal 4 2 7 3" xfId="1138"/>
    <cellStyle name="Normal 3 4 7 3" xfId="1139"/>
    <cellStyle name="Normal 4 3 7 3" xfId="1140"/>
    <cellStyle name="Normal 3 5 5 3" xfId="1141"/>
    <cellStyle name="Normal 4 4 5 3" xfId="1142"/>
    <cellStyle name="Normal 3 2 2 5 3" xfId="1143"/>
    <cellStyle name="Normal 3 3 2 5 3" xfId="1144"/>
    <cellStyle name="Normal 4 2 2 5 3" xfId="1145"/>
    <cellStyle name="Normal 3 4 2 5 3" xfId="1146"/>
    <cellStyle name="Normal 4 3 2 5 3" xfId="1147"/>
    <cellStyle name="Normal 3 6 4 3" xfId="1148"/>
    <cellStyle name="Normal 4 5 4 3" xfId="1149"/>
    <cellStyle name="Normal 3 2 3 4 3" xfId="1150"/>
    <cellStyle name="Normal 3 3 3 4 3" xfId="1151"/>
    <cellStyle name="Normal 4 2 3 4 3" xfId="1152"/>
    <cellStyle name="Normal 3 4 3 4 3" xfId="1153"/>
    <cellStyle name="Normal 4 3 3 4 3" xfId="1154"/>
    <cellStyle name="Normal 3 5 2 4 3" xfId="1155"/>
    <cellStyle name="Normal 4 4 2 4 3" xfId="1156"/>
    <cellStyle name="Normal 3 2 2 2 4 3" xfId="1157"/>
    <cellStyle name="Normal 3 3 2 2 4 3" xfId="1158"/>
    <cellStyle name="Normal 4 2 2 2 4 3" xfId="1159"/>
    <cellStyle name="Normal 3 4 2 2 4 3" xfId="1160"/>
    <cellStyle name="Normal 4 3 2 2 4 3" xfId="1161"/>
    <cellStyle name="Normal 3 7 4 3" xfId="1162"/>
    <cellStyle name="Normal 4 6 4 3" xfId="1163"/>
    <cellStyle name="Normal 3 2 4 4 3" xfId="1164"/>
    <cellStyle name="Normal 3 3 4 4 3" xfId="1165"/>
    <cellStyle name="Normal 4 2 4 4 3" xfId="1166"/>
    <cellStyle name="Normal 3 4 4 4 3" xfId="1167"/>
    <cellStyle name="Normal 4 3 4 4 3" xfId="1168"/>
    <cellStyle name="Komma 4 3" xfId="1169"/>
    <cellStyle name="Normal 3 8 3 3" xfId="1170"/>
    <cellStyle name="Normal 4 7 3 3" xfId="1171"/>
    <cellStyle name="Normal 3 2 5 3 3" xfId="1172"/>
    <cellStyle name="Normal 3 3 5 3 3" xfId="1173"/>
    <cellStyle name="Normal 4 2 5 3 3" xfId="1174"/>
    <cellStyle name="Normal 3 4 5 3 3" xfId="1175"/>
    <cellStyle name="Normal 4 3 5 3 3" xfId="1176"/>
    <cellStyle name="Normal 3 5 3 3 3" xfId="1177"/>
    <cellStyle name="Normal 4 4 3 3 3" xfId="1178"/>
    <cellStyle name="Normal 3 2 2 3 3 3" xfId="1179"/>
    <cellStyle name="Normal 3 3 2 3 3 3" xfId="1180"/>
    <cellStyle name="Normal 4 2 2 3 3 3" xfId="1181"/>
    <cellStyle name="Normal 3 4 2 3 3 3" xfId="1182"/>
    <cellStyle name="Normal 4 3 2 3 3 3" xfId="1183"/>
    <cellStyle name="Normal 3 6 2 3 3" xfId="1184"/>
    <cellStyle name="Normal 4 5 2 3 3" xfId="1185"/>
    <cellStyle name="Normal 3 2 3 2 3 3" xfId="1186"/>
    <cellStyle name="Normal 3 3 3 2 3 3" xfId="1187"/>
    <cellStyle name="Normal 4 2 3 2 3 3" xfId="1188"/>
    <cellStyle name="Normal 3 4 3 2 3 3" xfId="1189"/>
    <cellStyle name="Normal 4 3 3 2 3 3" xfId="1190"/>
    <cellStyle name="Normal 3 5 2 2 3 3" xfId="1191"/>
    <cellStyle name="Normal 4 4 2 2 3 3" xfId="1192"/>
    <cellStyle name="Normal 3 2 2 2 2 3 3" xfId="1193"/>
    <cellStyle name="Normal 3 3 2 2 2 3 3" xfId="1194"/>
    <cellStyle name="Normal 4 2 2 2 2 3 3" xfId="1195"/>
    <cellStyle name="Normal 3 4 2 2 2 3 3" xfId="1196"/>
    <cellStyle name="Normal 4 3 2 2 2 3 3" xfId="1197"/>
    <cellStyle name="Normal 3 7 2 3 3" xfId="1198"/>
    <cellStyle name="Normal 4 6 2 3 3" xfId="1199"/>
    <cellStyle name="Normal 3 2 4 2 3 3" xfId="1200"/>
    <cellStyle name="Normal 3 3 4 2 3 3" xfId="1201"/>
    <cellStyle name="Normal 4 2 4 2 3 3" xfId="1202"/>
    <cellStyle name="Normal 3 4 4 2 3 3" xfId="1203"/>
    <cellStyle name="Normal 4 3 4 2 3 3" xfId="1204"/>
    <cellStyle name="Komma 2 3 3" xfId="1205"/>
    <cellStyle name="Normal 3 9 2 3" xfId="1206"/>
    <cellStyle name="Normal 4 8 2 3" xfId="1207"/>
    <cellStyle name="Normal 3 2 6 2 3" xfId="1208"/>
    <cellStyle name="Normal 3 3 6 2 3" xfId="1209"/>
    <cellStyle name="Normal 4 2 6 2 3" xfId="1210"/>
    <cellStyle name="Normal 3 4 6 2 3" xfId="1211"/>
    <cellStyle name="Normal 4 3 6 2 3" xfId="1212"/>
    <cellStyle name="Normal 3 5 4 2 3" xfId="1213"/>
    <cellStyle name="Normal 4 4 4 2 3" xfId="1214"/>
    <cellStyle name="Normal 3 2 2 4 2 3" xfId="1215"/>
    <cellStyle name="Normal 3 3 2 4 2 3" xfId="1216"/>
    <cellStyle name="Normal 4 2 2 4 2 3" xfId="1217"/>
    <cellStyle name="Normal 3 4 2 4 2 3" xfId="1218"/>
    <cellStyle name="Normal 4 3 2 4 2 3" xfId="1219"/>
    <cellStyle name="Normal 3 6 3 2 3" xfId="1220"/>
    <cellStyle name="Normal 4 5 3 2 3" xfId="1221"/>
    <cellStyle name="Normal 3 2 3 3 2 3" xfId="1222"/>
    <cellStyle name="Normal 3 3 3 3 2 3" xfId="1223"/>
    <cellStyle name="Normal 4 2 3 3 2 3" xfId="1224"/>
    <cellStyle name="Normal 3 4 3 3 2 3" xfId="1225"/>
    <cellStyle name="Normal 4 3 3 3 2 3" xfId="1226"/>
    <cellStyle name="Normal 3 5 2 3 2 3" xfId="1227"/>
    <cellStyle name="Normal 4 4 2 3 2 3" xfId="1228"/>
    <cellStyle name="Normal 3 2 2 2 3 2 3" xfId="1229"/>
    <cellStyle name="Normal 3 3 2 2 3 2 3" xfId="1230"/>
    <cellStyle name="Normal 4 2 2 2 3 2 3" xfId="1231"/>
    <cellStyle name="Normal 3 4 2 2 3 2 3" xfId="1232"/>
    <cellStyle name="Normal 4 3 2 2 3 2 3" xfId="1233"/>
    <cellStyle name="Normal 3 7 3 2 3" xfId="1234"/>
    <cellStyle name="Normal 4 6 3 2 3" xfId="1235"/>
    <cellStyle name="Normal 3 2 4 3 2 3" xfId="1236"/>
    <cellStyle name="Normal 3 3 4 3 2 3" xfId="1237"/>
    <cellStyle name="Normal 4 2 4 3 2 3" xfId="1238"/>
    <cellStyle name="Normal 3 4 4 3 2 3" xfId="1239"/>
    <cellStyle name="Normal 4 3 4 3 2 3" xfId="1240"/>
    <cellStyle name="Komma 3 2 3" xfId="1241"/>
    <cellStyle name="Normal 3 8 2 2 3" xfId="1242"/>
    <cellStyle name="Normal 4 7 2 2 3" xfId="1243"/>
    <cellStyle name="Normal 3 2 5 2 2 3" xfId="1244"/>
    <cellStyle name="Normal 3 3 5 2 2 3" xfId="1245"/>
    <cellStyle name="Normal 4 2 5 2 2 3" xfId="1246"/>
    <cellStyle name="Normal 3 4 5 2 2 3" xfId="1247"/>
    <cellStyle name="Normal 4 3 5 2 2 3" xfId="1248"/>
    <cellStyle name="Normal 3 5 3 2 2 3" xfId="1249"/>
    <cellStyle name="Normal 4 4 3 2 2 3" xfId="1250"/>
    <cellStyle name="Normal 3 2 2 3 2 2 3" xfId="1251"/>
    <cellStyle name="Normal 3 3 2 3 2 2 3" xfId="1252"/>
    <cellStyle name="Normal 4 2 2 3 2 2 3" xfId="1253"/>
    <cellStyle name="Normal 3 4 2 3 2 2 3" xfId="1254"/>
    <cellStyle name="Normal 4 3 2 3 2 2 3" xfId="1255"/>
    <cellStyle name="Normal 3 6 2 2 2 3" xfId="1256"/>
    <cellStyle name="Normal 4 5 2 2 2 3" xfId="1257"/>
    <cellStyle name="Normal 3 2 3 2 2 2 3" xfId="1258"/>
    <cellStyle name="Normal 3 3 3 2 2 2 3" xfId="1259"/>
    <cellStyle name="Normal 4 2 3 2 2 2 3" xfId="1260"/>
    <cellStyle name="Normal 3 4 3 2 2 2 3" xfId="1261"/>
    <cellStyle name="Normal 4 3 3 2 2 2 3" xfId="1262"/>
    <cellStyle name="Normal 3 5 2 2 2 2 3" xfId="1263"/>
    <cellStyle name="Normal 4 4 2 2 2 2 3" xfId="1264"/>
    <cellStyle name="Normal 3 2 2 2 2 2 2 3" xfId="1265"/>
    <cellStyle name="Normal 3 3 2 2 2 2 2 3" xfId="1266"/>
    <cellStyle name="Normal 4 2 2 2 2 2 2 3" xfId="1267"/>
    <cellStyle name="Normal 3 4 2 2 2 2 2 3" xfId="1268"/>
    <cellStyle name="Normal 4 3 2 2 2 2 2 3" xfId="1269"/>
    <cellStyle name="Normal 3 7 2 2 2 3" xfId="1270"/>
    <cellStyle name="Normal 4 6 2 2 2 3" xfId="1271"/>
    <cellStyle name="Normal 3 2 4 2 2 2 3" xfId="1272"/>
    <cellStyle name="Normal 3 3 4 2 2 2 3" xfId="1273"/>
    <cellStyle name="Normal 4 2 4 2 2 2 3" xfId="1274"/>
    <cellStyle name="Normal 3 4 4 2 2 2 3" xfId="1275"/>
    <cellStyle name="Normal 4 3 4 2 2 2 3" xfId="1276"/>
    <cellStyle name="Komma 2 2 2 3" xfId="1277"/>
    <cellStyle name="Normal 2 5 2" xfId="12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workbookViewId="0" topLeftCell="A4">
      <selection activeCell="E16" sqref="E16"/>
    </sheetView>
  </sheetViews>
  <sheetFormatPr defaultColWidth="9.140625" defaultRowHeight="12.75"/>
  <cols>
    <col min="1" max="1" width="8.7109375" style="0" customWidth="1"/>
    <col min="2" max="2" width="3.421875" style="0" customWidth="1"/>
    <col min="3" max="3" width="42.00390625" style="0" customWidth="1"/>
    <col min="4" max="4" width="19.421875" style="0" customWidth="1"/>
    <col min="5" max="5" width="14.00390625" style="0" customWidth="1"/>
  </cols>
  <sheetData>
    <row r="1" spans="2:5" ht="26.25" thickBot="1">
      <c r="B1" s="15" t="s">
        <v>428</v>
      </c>
      <c r="C1" s="16"/>
      <c r="D1" s="16"/>
      <c r="E1" s="46"/>
    </row>
    <row r="2" spans="2:5" s="51" customFormat="1" ht="25.5">
      <c r="B2" s="64"/>
      <c r="C2" s="64"/>
      <c r="D2" s="64"/>
      <c r="E2" s="64"/>
    </row>
    <row r="3" spans="2:5" s="5" customFormat="1" ht="20.25">
      <c r="B3" s="99" t="s">
        <v>13</v>
      </c>
      <c r="C3" s="6"/>
      <c r="D3" s="6"/>
      <c r="E3" s="6"/>
    </row>
    <row r="4" spans="2:5" s="1" customFormat="1" ht="57" customHeight="1">
      <c r="B4" s="19" t="s">
        <v>26</v>
      </c>
      <c r="C4" s="20"/>
      <c r="D4" s="20"/>
      <c r="E4" s="21" t="s">
        <v>435</v>
      </c>
    </row>
    <row r="5" spans="2:5" s="5" customFormat="1" ht="25.5">
      <c r="B5" s="87" t="s">
        <v>4</v>
      </c>
      <c r="C5" s="88"/>
      <c r="D5" s="88"/>
      <c r="E5" s="89" t="s">
        <v>19</v>
      </c>
    </row>
    <row r="6" spans="2:5" s="5" customFormat="1" ht="12.75">
      <c r="B6" s="184" t="s">
        <v>436</v>
      </c>
      <c r="C6" s="88"/>
      <c r="D6" s="88"/>
      <c r="E6" s="90">
        <f>+'Økonomi-drift'!G116</f>
        <v>24334756</v>
      </c>
    </row>
    <row r="7" spans="2:5" s="5" customFormat="1" ht="12.75">
      <c r="B7" s="88" t="s">
        <v>25</v>
      </c>
      <c r="C7" s="88"/>
      <c r="D7" s="88"/>
      <c r="E7" s="90">
        <f>'Plan og Teknik-drift'!G77</f>
        <v>2546526</v>
      </c>
    </row>
    <row r="8" spans="2:5" s="5" customFormat="1" ht="12.75">
      <c r="B8" s="88" t="s">
        <v>1</v>
      </c>
      <c r="C8" s="88"/>
      <c r="D8" s="88"/>
      <c r="E8" s="90">
        <f>'Børn og Undervisning-drift'!G141</f>
        <v>24908059</v>
      </c>
    </row>
    <row r="9" spans="2:5" s="5" customFormat="1" ht="12.75">
      <c r="B9" s="88" t="s">
        <v>0</v>
      </c>
      <c r="C9" s="88"/>
      <c r="D9" s="88"/>
      <c r="E9" s="90">
        <f>'Kultur og Fritid-drift'!G24</f>
        <v>3716338</v>
      </c>
    </row>
    <row r="10" spans="2:5" s="5" customFormat="1" ht="12.75">
      <c r="B10" s="88" t="s">
        <v>18</v>
      </c>
      <c r="C10" s="88"/>
      <c r="D10" s="88"/>
      <c r="E10" s="90">
        <f>'Social og Sundhed-drift'!G52</f>
        <v>9173924</v>
      </c>
    </row>
    <row r="11" spans="2:5" s="5" customFormat="1" ht="12.75">
      <c r="B11" s="88" t="s">
        <v>2</v>
      </c>
      <c r="C11" s="88"/>
      <c r="D11" s="88"/>
      <c r="E11" s="90">
        <f>'Arbejdsmarked og Integra.-drift'!G13</f>
        <v>22301</v>
      </c>
    </row>
    <row r="12" spans="2:5" s="5" customFormat="1" ht="20.25">
      <c r="B12" s="91" t="s">
        <v>3</v>
      </c>
      <c r="C12" s="92"/>
      <c r="D12" s="92"/>
      <c r="E12" s="93">
        <f>SUM(E6:E11)</f>
        <v>64701904</v>
      </c>
    </row>
    <row r="13" spans="2:5" s="5" customFormat="1" ht="12.75">
      <c r="B13" s="88"/>
      <c r="C13" s="88"/>
      <c r="D13" s="88"/>
      <c r="E13" s="90"/>
    </row>
    <row r="14" spans="2:5" s="5" customFormat="1" ht="20.25">
      <c r="B14" s="94" t="s">
        <v>27</v>
      </c>
      <c r="C14" s="88"/>
      <c r="D14" s="88"/>
      <c r="E14" s="90"/>
    </row>
    <row r="15" spans="2:5" s="5" customFormat="1" ht="12.75">
      <c r="B15" s="87" t="s">
        <v>4</v>
      </c>
      <c r="C15" s="88"/>
      <c r="D15" s="88"/>
      <c r="E15" s="90"/>
    </row>
    <row r="16" spans="2:5" s="5" customFormat="1" ht="12.75">
      <c r="B16" s="184" t="s">
        <v>436</v>
      </c>
      <c r="C16" s="88"/>
      <c r="D16" s="88"/>
      <c r="E16" s="90">
        <f>'Økonomi-anlæg'!G29</f>
        <v>97144</v>
      </c>
    </row>
    <row r="17" spans="2:5" s="5" customFormat="1" ht="12.75">
      <c r="B17" s="88" t="s">
        <v>25</v>
      </c>
      <c r="C17" s="88"/>
      <c r="D17" s="88"/>
      <c r="E17" s="90">
        <f>'Plan og Teknik-anlæg'!G54</f>
        <v>33818063</v>
      </c>
    </row>
    <row r="18" spans="2:5" s="5" customFormat="1" ht="12.75">
      <c r="B18" s="88" t="s">
        <v>1</v>
      </c>
      <c r="C18" s="88"/>
      <c r="D18" s="88"/>
      <c r="E18" s="90">
        <f>'Børn og Undervisning-anlæg'!F19</f>
        <v>7349738</v>
      </c>
    </row>
    <row r="19" spans="2:5" s="5" customFormat="1" ht="12.75">
      <c r="B19" s="88" t="s">
        <v>0</v>
      </c>
      <c r="C19" s="88"/>
      <c r="D19" s="88"/>
      <c r="E19" s="90">
        <f>'Kultur og Fritid-anlæg'!G17</f>
        <v>4715398</v>
      </c>
    </row>
    <row r="20" spans="2:5" s="5" customFormat="1" ht="12.75">
      <c r="B20" s="88" t="s">
        <v>18</v>
      </c>
      <c r="C20" s="88"/>
      <c r="D20" s="88"/>
      <c r="E20" s="90">
        <f>'Social og Sundhed-anlæg'!G18</f>
        <v>3505373</v>
      </c>
    </row>
    <row r="21" spans="2:5" s="5" customFormat="1" ht="12.75">
      <c r="B21" s="88" t="s">
        <v>2</v>
      </c>
      <c r="C21" s="88"/>
      <c r="D21" s="88"/>
      <c r="E21" s="90">
        <f>'Arbejdsmarked og Integra.-anlæg'!G11</f>
        <v>0</v>
      </c>
    </row>
    <row r="22" spans="2:5" s="5" customFormat="1" ht="12.75">
      <c r="B22" s="88" t="s">
        <v>135</v>
      </c>
      <c r="C22" s="88"/>
      <c r="D22" s="88"/>
      <c r="E22" s="90">
        <f>Byggemodning!G11</f>
        <v>2878696</v>
      </c>
    </row>
    <row r="23" spans="2:5" s="5" customFormat="1" ht="12.75">
      <c r="B23" s="70" t="s">
        <v>168</v>
      </c>
      <c r="C23" s="88"/>
      <c r="D23" s="88"/>
      <c r="E23" s="90">
        <f>SUM(Byggemodning!G15)</f>
        <v>-7217840</v>
      </c>
    </row>
    <row r="24" spans="2:5" s="5" customFormat="1" ht="12.75">
      <c r="B24" s="88" t="s">
        <v>147</v>
      </c>
      <c r="C24" s="88"/>
      <c r="D24" s="90"/>
      <c r="E24" s="90">
        <v>0</v>
      </c>
    </row>
    <row r="25" spans="2:5" s="5" customFormat="1" ht="20.25">
      <c r="B25" s="91" t="s">
        <v>6</v>
      </c>
      <c r="C25" s="92"/>
      <c r="D25" s="92"/>
      <c r="E25" s="93">
        <f>SUM(E16:E24)</f>
        <v>45146572</v>
      </c>
    </row>
    <row r="26" spans="2:5" s="5" customFormat="1" ht="12.75">
      <c r="B26" s="88"/>
      <c r="C26" s="88"/>
      <c r="D26" s="88"/>
      <c r="E26" s="90"/>
    </row>
    <row r="27" spans="2:5" s="5" customFormat="1" ht="12.75">
      <c r="B27" s="87" t="s">
        <v>5</v>
      </c>
      <c r="C27" s="88"/>
      <c r="D27" s="88"/>
      <c r="E27" s="90"/>
    </row>
    <row r="28" spans="2:5" s="5" customFormat="1" ht="12.75">
      <c r="B28" s="95" t="s">
        <v>437</v>
      </c>
      <c r="C28" s="96"/>
      <c r="D28" s="95" t="s">
        <v>452</v>
      </c>
      <c r="E28" s="97">
        <v>-8307000</v>
      </c>
    </row>
    <row r="29" spans="2:5" s="5" customFormat="1" ht="12.75">
      <c r="B29" s="95" t="s">
        <v>450</v>
      </c>
      <c r="C29" s="96"/>
      <c r="D29" s="95" t="s">
        <v>621</v>
      </c>
      <c r="E29" s="186">
        <v>-14194200</v>
      </c>
    </row>
    <row r="30" spans="2:5" s="5" customFormat="1" ht="12.75">
      <c r="B30" s="95" t="s">
        <v>271</v>
      </c>
      <c r="C30" s="96"/>
      <c r="D30" s="185" t="s">
        <v>449</v>
      </c>
      <c r="E30" s="97">
        <v>24648811</v>
      </c>
    </row>
    <row r="31" spans="2:5" s="5" customFormat="1" ht="12.75">
      <c r="B31" s="95"/>
      <c r="C31" s="96"/>
      <c r="D31" s="96"/>
      <c r="E31" s="97"/>
    </row>
    <row r="32" spans="2:5" s="5" customFormat="1" ht="12.75">
      <c r="B32" s="96"/>
      <c r="C32" s="96"/>
      <c r="D32" s="96"/>
      <c r="E32" s="98"/>
    </row>
    <row r="33" spans="2:5" s="5" customFormat="1" ht="20.25">
      <c r="B33" s="91" t="s">
        <v>17</v>
      </c>
      <c r="C33" s="92"/>
      <c r="D33" s="92"/>
      <c r="E33" s="93">
        <f>SUM(E28:E32)</f>
        <v>2147611</v>
      </c>
    </row>
    <row r="34" spans="2:5" s="5" customFormat="1" ht="12.75">
      <c r="B34" s="88"/>
      <c r="C34" s="88"/>
      <c r="D34" s="88"/>
      <c r="E34" s="90"/>
    </row>
    <row r="35" spans="2:5" s="5" customFormat="1" ht="20.25">
      <c r="B35" s="91" t="s">
        <v>7</v>
      </c>
      <c r="C35" s="92"/>
      <c r="D35" s="92"/>
      <c r="E35" s="93">
        <f>E12+E25+E33</f>
        <v>111996087</v>
      </c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 topLeftCell="A1">
      <selection activeCell="E7" sqref="E7"/>
    </sheetView>
  </sheetViews>
  <sheetFormatPr defaultColWidth="9.140625" defaultRowHeight="12.75"/>
  <cols>
    <col min="1" max="1" width="4.00390625" style="0" customWidth="1"/>
    <col min="2" max="2" width="8.57421875" style="0" customWidth="1"/>
    <col min="3" max="3" width="41.28125" style="0" customWidth="1"/>
    <col min="4" max="4" width="13.421875" style="0" customWidth="1"/>
    <col min="5" max="5" width="11.57421875" style="0" customWidth="1"/>
    <col min="6" max="6" width="14.57421875" style="0" customWidth="1"/>
  </cols>
  <sheetData>
    <row r="2" spans="1:6" ht="13.5" thickBot="1">
      <c r="A2" s="41"/>
      <c r="B2" s="51"/>
      <c r="C2" s="51"/>
      <c r="D2" s="51"/>
      <c r="E2" s="51"/>
      <c r="F2" s="51"/>
    </row>
    <row r="3" spans="1:7" ht="26.25" thickBot="1">
      <c r="A3" s="41"/>
      <c r="B3" s="258" t="s">
        <v>448</v>
      </c>
      <c r="C3" s="259"/>
      <c r="D3" s="259"/>
      <c r="E3" s="259"/>
      <c r="F3" s="259"/>
      <c r="G3" s="260"/>
    </row>
    <row r="4" spans="1:7" ht="12.75">
      <c r="A4" s="41"/>
      <c r="B4" s="41"/>
      <c r="C4" s="41"/>
      <c r="D4" s="41"/>
      <c r="E4" s="41"/>
      <c r="F4" s="41"/>
      <c r="G4" s="40"/>
    </row>
    <row r="5" spans="1:6" ht="18">
      <c r="A5" s="41"/>
      <c r="B5" s="53" t="s">
        <v>11</v>
      </c>
      <c r="C5" s="52"/>
      <c r="D5" s="51"/>
      <c r="E5" s="51"/>
      <c r="F5" s="51"/>
    </row>
    <row r="6" spans="1:6" ht="18">
      <c r="A6" s="41"/>
      <c r="B6" s="53" t="s">
        <v>15</v>
      </c>
      <c r="C6" s="51"/>
      <c r="D6" s="51"/>
      <c r="E6" s="51"/>
      <c r="F6" s="51"/>
    </row>
    <row r="7" spans="1:7" ht="38.25">
      <c r="A7" s="41"/>
      <c r="B7" s="55" t="s">
        <v>244</v>
      </c>
      <c r="C7" s="55" t="s">
        <v>21</v>
      </c>
      <c r="D7" s="56" t="s">
        <v>429</v>
      </c>
      <c r="E7" s="56" t="s">
        <v>430</v>
      </c>
      <c r="F7" s="54" t="s">
        <v>431</v>
      </c>
      <c r="G7" s="56" t="s">
        <v>16</v>
      </c>
    </row>
    <row r="8" spans="1:7" ht="30.75" customHeight="1">
      <c r="A8" s="41"/>
      <c r="B8" s="66"/>
      <c r="C8" s="66"/>
      <c r="D8" s="66"/>
      <c r="E8" s="66"/>
      <c r="F8" s="89" t="s">
        <v>19</v>
      </c>
      <c r="G8" s="66"/>
    </row>
    <row r="9" spans="1:7" ht="12.75">
      <c r="A9" s="41"/>
      <c r="B9" s="60"/>
      <c r="C9" s="59"/>
      <c r="D9" s="61"/>
      <c r="E9" s="61"/>
      <c r="F9" s="61"/>
      <c r="G9" s="66"/>
    </row>
    <row r="10" spans="2:7" s="51" customFormat="1" ht="12.75">
      <c r="B10" s="63" t="s">
        <v>602</v>
      </c>
      <c r="C10" s="62" t="s">
        <v>603</v>
      </c>
      <c r="D10" s="61">
        <v>514600</v>
      </c>
      <c r="E10" s="61">
        <v>170875</v>
      </c>
      <c r="F10" s="61">
        <f>D10-E10</f>
        <v>343725</v>
      </c>
      <c r="G10" s="66"/>
    </row>
    <row r="11" spans="2:7" s="51" customFormat="1" ht="12.75">
      <c r="B11" s="63" t="s">
        <v>264</v>
      </c>
      <c r="C11" s="62" t="s">
        <v>604</v>
      </c>
      <c r="D11" s="61">
        <v>11310608</v>
      </c>
      <c r="E11" s="61">
        <v>9386333</v>
      </c>
      <c r="F11" s="61">
        <f aca="true" t="shared" si="0" ref="F11:F18">D11-E11</f>
        <v>1924275</v>
      </c>
      <c r="G11" s="66"/>
    </row>
    <row r="12" spans="2:7" s="51" customFormat="1" ht="12.75">
      <c r="B12" s="63" t="s">
        <v>265</v>
      </c>
      <c r="C12" s="62" t="s">
        <v>266</v>
      </c>
      <c r="D12" s="61">
        <v>655903</v>
      </c>
      <c r="E12" s="61">
        <v>391037</v>
      </c>
      <c r="F12" s="61">
        <f t="shared" si="0"/>
        <v>264866</v>
      </c>
      <c r="G12" s="66"/>
    </row>
    <row r="13" spans="2:7" s="51" customFormat="1" ht="12.75">
      <c r="B13" s="63" t="s">
        <v>605</v>
      </c>
      <c r="C13" s="62" t="s">
        <v>606</v>
      </c>
      <c r="D13" s="61">
        <v>3103120</v>
      </c>
      <c r="E13" s="61">
        <v>2073774</v>
      </c>
      <c r="F13" s="61">
        <f t="shared" si="0"/>
        <v>1029346</v>
      </c>
      <c r="G13" s="66"/>
    </row>
    <row r="14" spans="2:7" s="51" customFormat="1" ht="12.75">
      <c r="B14" s="63" t="s">
        <v>607</v>
      </c>
      <c r="C14" s="62" t="s">
        <v>608</v>
      </c>
      <c r="D14" s="61">
        <v>500000</v>
      </c>
      <c r="E14" s="61">
        <v>0</v>
      </c>
      <c r="F14" s="61">
        <f t="shared" si="0"/>
        <v>500000</v>
      </c>
      <c r="G14" s="66"/>
    </row>
    <row r="15" spans="2:7" s="51" customFormat="1" ht="12.75">
      <c r="B15" s="63" t="s">
        <v>609</v>
      </c>
      <c r="C15" s="62" t="s">
        <v>610</v>
      </c>
      <c r="D15" s="61">
        <v>3997960</v>
      </c>
      <c r="E15" s="61">
        <v>3615718</v>
      </c>
      <c r="F15" s="61">
        <f t="shared" si="0"/>
        <v>382242</v>
      </c>
      <c r="G15" s="66"/>
    </row>
    <row r="16" spans="1:7" ht="17.25" customHeight="1">
      <c r="A16" s="41"/>
      <c r="B16" s="63" t="s">
        <v>267</v>
      </c>
      <c r="C16" s="62" t="s">
        <v>268</v>
      </c>
      <c r="D16" s="61">
        <v>568727</v>
      </c>
      <c r="E16" s="61">
        <v>33324</v>
      </c>
      <c r="F16" s="61">
        <f t="shared" si="0"/>
        <v>535403</v>
      </c>
      <c r="G16" s="66"/>
    </row>
    <row r="17" spans="1:7" ht="17.25" customHeight="1">
      <c r="A17" s="41"/>
      <c r="B17" s="63" t="s">
        <v>269</v>
      </c>
      <c r="C17" s="62" t="s">
        <v>270</v>
      </c>
      <c r="D17" s="61">
        <v>5916170</v>
      </c>
      <c r="E17" s="61">
        <v>5814402</v>
      </c>
      <c r="F17" s="61">
        <f t="shared" si="0"/>
        <v>101768</v>
      </c>
      <c r="G17" s="66"/>
    </row>
    <row r="18" spans="1:7" ht="17.25" customHeight="1">
      <c r="A18" s="41"/>
      <c r="B18" s="63" t="s">
        <v>415</v>
      </c>
      <c r="C18" s="62" t="s">
        <v>416</v>
      </c>
      <c r="D18" s="61">
        <v>2818513</v>
      </c>
      <c r="E18" s="61">
        <v>550400</v>
      </c>
      <c r="F18" s="61">
        <f t="shared" si="0"/>
        <v>2268113</v>
      </c>
      <c r="G18" s="66"/>
    </row>
    <row r="19" spans="1:7" ht="12.75">
      <c r="A19" s="41"/>
      <c r="B19" s="57"/>
      <c r="C19" s="57"/>
      <c r="D19" s="58">
        <f>SUM(D10:D18)</f>
        <v>29385601</v>
      </c>
      <c r="E19" s="58">
        <f>SUM(E10:E18)</f>
        <v>22035863</v>
      </c>
      <c r="F19" s="58">
        <f>SUM(F10:F18)</f>
        <v>7349738</v>
      </c>
      <c r="G19" s="66"/>
    </row>
    <row r="21" spans="2:6" ht="12.75">
      <c r="B21" s="51"/>
      <c r="C21" s="240" t="s">
        <v>673</v>
      </c>
      <c r="D21" s="241"/>
      <c r="E21" s="51"/>
      <c r="F21" s="43"/>
    </row>
    <row r="22" spans="3:4" ht="12.75">
      <c r="C22" s="240" t="s">
        <v>674</v>
      </c>
      <c r="D22" s="241"/>
    </row>
  </sheetData>
  <mergeCells count="1">
    <mergeCell ref="B3:G3"/>
  </mergeCells>
  <printOptions/>
  <pageMargins left="0.1968503937007874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 topLeftCell="A1">
      <selection activeCell="G11" sqref="G11"/>
    </sheetView>
  </sheetViews>
  <sheetFormatPr defaultColWidth="9.140625" defaultRowHeight="12.75"/>
  <cols>
    <col min="1" max="1" width="2.421875" style="0" customWidth="1"/>
    <col min="2" max="2" width="4.00390625" style="0" customWidth="1"/>
    <col min="3" max="3" width="28.421875" style="0" customWidth="1"/>
    <col min="5" max="6" width="13.421875" style="0" customWidth="1"/>
    <col min="7" max="7" width="14.00390625" style="0" customWidth="1"/>
    <col min="8" max="8" width="12.421875" style="4" customWidth="1"/>
  </cols>
  <sheetData>
    <row r="1" ht="13.5" thickBot="1"/>
    <row r="2" spans="2:8" ht="26.25" thickBot="1">
      <c r="B2" s="15" t="str">
        <f>Total!B1</f>
        <v>Budgetoverførsler fra 2016 til 2017</v>
      </c>
      <c r="C2" s="16"/>
      <c r="D2" s="16"/>
      <c r="E2" s="16"/>
      <c r="F2" s="16"/>
      <c r="G2" s="16"/>
      <c r="H2" s="17"/>
    </row>
    <row r="4" spans="2:3" ht="18">
      <c r="B4" s="14" t="s">
        <v>10</v>
      </c>
      <c r="C4" s="2"/>
    </row>
    <row r="5" ht="18">
      <c r="B5" s="14" t="s">
        <v>15</v>
      </c>
    </row>
    <row r="6" spans="2:8" s="1" customFormat="1" ht="39" customHeight="1">
      <c r="B6" s="22" t="s">
        <v>21</v>
      </c>
      <c r="C6" s="22"/>
      <c r="D6" s="23" t="s">
        <v>22</v>
      </c>
      <c r="E6" s="24" t="s">
        <v>429</v>
      </c>
      <c r="F6" s="24" t="s">
        <v>430</v>
      </c>
      <c r="G6" s="21" t="s">
        <v>431</v>
      </c>
      <c r="H6" s="24" t="s">
        <v>16</v>
      </c>
    </row>
    <row r="7" spans="2:8" ht="24.75" customHeight="1">
      <c r="B7" s="66"/>
      <c r="C7" s="66"/>
      <c r="D7" s="66"/>
      <c r="E7" s="66"/>
      <c r="F7" s="66"/>
      <c r="G7" s="89" t="s">
        <v>19</v>
      </c>
      <c r="H7" s="65"/>
    </row>
    <row r="8" spans="2:8" ht="12.75">
      <c r="B8" s="68"/>
      <c r="C8" s="68"/>
      <c r="D8" s="68"/>
      <c r="E8" s="75"/>
      <c r="F8" s="75"/>
      <c r="G8" s="75"/>
      <c r="H8" s="66"/>
    </row>
    <row r="9" spans="2:8" s="35" customFormat="1" ht="12.75">
      <c r="B9" s="68" t="s">
        <v>341</v>
      </c>
      <c r="C9" s="68"/>
      <c r="D9" s="168" t="s">
        <v>434</v>
      </c>
      <c r="E9" s="75">
        <v>2477814</v>
      </c>
      <c r="F9" s="75">
        <v>3886220</v>
      </c>
      <c r="G9" s="75">
        <f aca="true" t="shared" si="0" ref="G9:G15">E9-F9</f>
        <v>-1408406</v>
      </c>
      <c r="H9" s="65" t="s">
        <v>477</v>
      </c>
    </row>
    <row r="10" spans="2:8" ht="12.75">
      <c r="B10" s="68" t="s">
        <v>293</v>
      </c>
      <c r="C10" s="68"/>
      <c r="D10" s="169">
        <v>350850</v>
      </c>
      <c r="E10" s="75">
        <v>2961200</v>
      </c>
      <c r="F10" s="75">
        <v>2769941</v>
      </c>
      <c r="G10" s="75">
        <f t="shared" si="0"/>
        <v>191259</v>
      </c>
      <c r="H10" s="65" t="s">
        <v>477</v>
      </c>
    </row>
    <row r="11" spans="2:8" s="51" customFormat="1" ht="12.75">
      <c r="B11" s="68" t="s">
        <v>589</v>
      </c>
      <c r="C11" s="68"/>
      <c r="D11" s="169">
        <v>318820</v>
      </c>
      <c r="E11" s="75">
        <v>1029210</v>
      </c>
      <c r="F11" s="75">
        <v>0</v>
      </c>
      <c r="G11" s="75">
        <f t="shared" si="0"/>
        <v>1029210</v>
      </c>
      <c r="H11" s="65" t="s">
        <v>477</v>
      </c>
    </row>
    <row r="12" spans="2:8" s="51" customFormat="1" ht="12.75">
      <c r="B12" s="68" t="s">
        <v>590</v>
      </c>
      <c r="C12" s="68"/>
      <c r="D12" s="169">
        <v>318802</v>
      </c>
      <c r="E12" s="75">
        <v>7000000</v>
      </c>
      <c r="F12" s="75">
        <v>3125875</v>
      </c>
      <c r="G12" s="75">
        <f t="shared" si="0"/>
        <v>3874125</v>
      </c>
      <c r="H12" s="65" t="s">
        <v>477</v>
      </c>
    </row>
    <row r="13" spans="2:8" s="51" customFormat="1" ht="12.75">
      <c r="B13" s="68" t="s">
        <v>591</v>
      </c>
      <c r="C13" s="68"/>
      <c r="D13" s="169">
        <v>318817</v>
      </c>
      <c r="E13" s="75">
        <v>3071000</v>
      </c>
      <c r="F13" s="75">
        <v>3071000</v>
      </c>
      <c r="G13" s="75">
        <f t="shared" si="0"/>
        <v>0</v>
      </c>
      <c r="H13" s="65" t="s">
        <v>477</v>
      </c>
    </row>
    <row r="14" spans="2:8" s="51" customFormat="1" ht="12.75">
      <c r="B14" s="68" t="s">
        <v>592</v>
      </c>
      <c r="C14" s="68"/>
      <c r="D14" s="169">
        <v>318815</v>
      </c>
      <c r="E14" s="75">
        <v>14400000</v>
      </c>
      <c r="F14" s="75">
        <v>14400000</v>
      </c>
      <c r="G14" s="75">
        <f t="shared" si="0"/>
        <v>0</v>
      </c>
      <c r="H14" s="65" t="s">
        <v>477</v>
      </c>
    </row>
    <row r="15" spans="2:8" s="51" customFormat="1" ht="12.75">
      <c r="B15" s="68" t="s">
        <v>593</v>
      </c>
      <c r="C15" s="68"/>
      <c r="D15" s="169">
        <v>364865</v>
      </c>
      <c r="E15" s="75">
        <v>1029210</v>
      </c>
      <c r="F15" s="75">
        <v>0</v>
      </c>
      <c r="G15" s="75">
        <f t="shared" si="0"/>
        <v>1029210</v>
      </c>
      <c r="H15" s="65" t="s">
        <v>477</v>
      </c>
    </row>
    <row r="16" spans="2:8" ht="12.75">
      <c r="B16" s="76"/>
      <c r="C16" s="68"/>
      <c r="D16" s="169"/>
      <c r="E16" s="75"/>
      <c r="F16" s="75"/>
      <c r="G16" s="75"/>
      <c r="H16" s="65"/>
    </row>
    <row r="17" spans="2:8" ht="12.75">
      <c r="B17" s="67" t="s">
        <v>9</v>
      </c>
      <c r="C17" s="67"/>
      <c r="D17" s="67"/>
      <c r="E17" s="84">
        <f>SUM(E8:E16)</f>
        <v>31968434</v>
      </c>
      <c r="F17" s="84">
        <f>SUM(F8:F16)</f>
        <v>27253036</v>
      </c>
      <c r="G17" s="84">
        <f>SUM(G8:G15)</f>
        <v>4715398</v>
      </c>
      <c r="H17" s="65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 topLeftCell="A1">
      <selection activeCell="E7" sqref="E7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37.8515625" style="0" customWidth="1"/>
    <col min="4" max="4" width="9.00390625" style="13" customWidth="1"/>
    <col min="5" max="5" width="10.421875" style="0" customWidth="1"/>
    <col min="6" max="6" width="11.421875" style="0" customWidth="1"/>
    <col min="7" max="7" width="13.57421875" style="0" customWidth="1"/>
    <col min="8" max="8" width="8.28125" style="4" customWidth="1"/>
    <col min="9" max="11" width="9.140625" style="0" hidden="1" customWidth="1"/>
  </cols>
  <sheetData>
    <row r="1" ht="13.5" thickBot="1"/>
    <row r="2" spans="2:8" ht="26.25" thickBot="1">
      <c r="B2" s="15" t="str">
        <f>Total!B1</f>
        <v>Budgetoverførsler fra 2016 til 2017</v>
      </c>
      <c r="C2" s="16"/>
      <c r="D2" s="27"/>
      <c r="E2" s="16"/>
      <c r="F2" s="16"/>
      <c r="G2" s="16"/>
      <c r="H2" s="17"/>
    </row>
    <row r="4" spans="2:3" ht="18">
      <c r="B4" s="14" t="s">
        <v>24</v>
      </c>
      <c r="C4" s="14"/>
    </row>
    <row r="5" spans="2:3" ht="18">
      <c r="B5" s="14" t="s">
        <v>15</v>
      </c>
      <c r="C5" s="1"/>
    </row>
    <row r="6" spans="2:8" s="1" customFormat="1" ht="53.85" customHeight="1">
      <c r="B6" s="22" t="s">
        <v>21</v>
      </c>
      <c r="C6" s="22"/>
      <c r="D6" s="28" t="s">
        <v>22</v>
      </c>
      <c r="E6" s="24" t="s">
        <v>429</v>
      </c>
      <c r="F6" s="24" t="s">
        <v>430</v>
      </c>
      <c r="G6" s="21" t="s">
        <v>431</v>
      </c>
      <c r="H6" s="24" t="s">
        <v>16</v>
      </c>
    </row>
    <row r="7" spans="2:8" ht="26.25" customHeight="1">
      <c r="B7" s="205"/>
      <c r="C7" s="203"/>
      <c r="D7" s="170"/>
      <c r="E7" s="66"/>
      <c r="F7" s="66"/>
      <c r="G7" s="89" t="s">
        <v>19</v>
      </c>
      <c r="H7" s="65"/>
    </row>
    <row r="8" spans="2:8" ht="12.75">
      <c r="B8" s="206"/>
      <c r="C8" s="204"/>
      <c r="D8" s="172"/>
      <c r="E8" s="133"/>
      <c r="F8" s="133"/>
      <c r="G8" s="133"/>
      <c r="H8" s="139"/>
    </row>
    <row r="9" spans="2:9" ht="12.75">
      <c r="B9" s="210"/>
      <c r="C9" s="213"/>
      <c r="D9" s="172"/>
      <c r="E9" s="133"/>
      <c r="F9" s="133"/>
      <c r="G9" s="133"/>
      <c r="H9" s="173"/>
      <c r="I9" t="s">
        <v>197</v>
      </c>
    </row>
    <row r="10" spans="2:8" ht="12.75">
      <c r="B10" s="207" t="s">
        <v>250</v>
      </c>
      <c r="C10" s="204"/>
      <c r="D10" s="211" t="s">
        <v>251</v>
      </c>
      <c r="E10" s="133">
        <v>7183523</v>
      </c>
      <c r="F10" s="133">
        <v>8047260</v>
      </c>
      <c r="G10" s="133">
        <f>E10-F10</f>
        <v>-863737</v>
      </c>
      <c r="H10" s="173" t="s">
        <v>477</v>
      </c>
    </row>
    <row r="11" spans="2:8" ht="12.75">
      <c r="B11" s="207" t="s">
        <v>359</v>
      </c>
      <c r="C11" s="204"/>
      <c r="D11" s="211" t="s">
        <v>360</v>
      </c>
      <c r="E11" s="133">
        <v>430000</v>
      </c>
      <c r="F11" s="133">
        <v>-29940</v>
      </c>
      <c r="G11" s="133">
        <f>E11-F11</f>
        <v>459940</v>
      </c>
      <c r="H11" s="173" t="s">
        <v>477</v>
      </c>
    </row>
    <row r="12" spans="2:8" s="51" customFormat="1" ht="12.75">
      <c r="B12" s="207" t="s">
        <v>417</v>
      </c>
      <c r="C12" s="204"/>
      <c r="D12" s="211" t="s">
        <v>418</v>
      </c>
      <c r="E12" s="133">
        <v>433846</v>
      </c>
      <c r="F12" s="133">
        <v>0</v>
      </c>
      <c r="G12" s="133">
        <v>433846</v>
      </c>
      <c r="H12" s="173" t="s">
        <v>477</v>
      </c>
    </row>
    <row r="13" spans="2:8" s="35" customFormat="1" ht="12.75">
      <c r="B13" s="207" t="s">
        <v>552</v>
      </c>
      <c r="C13" s="214"/>
      <c r="D13" s="211" t="s">
        <v>553</v>
      </c>
      <c r="E13" s="133">
        <v>1300000</v>
      </c>
      <c r="F13" s="133">
        <v>8263</v>
      </c>
      <c r="G13" s="133">
        <f aca="true" t="shared" si="0" ref="G13">E13-F13</f>
        <v>1291737</v>
      </c>
      <c r="H13" s="173" t="s">
        <v>477</v>
      </c>
    </row>
    <row r="14" spans="2:8" ht="12.75">
      <c r="B14" s="207" t="s">
        <v>554</v>
      </c>
      <c r="C14" s="204"/>
      <c r="D14" s="211" t="s">
        <v>555</v>
      </c>
      <c r="E14" s="133">
        <v>1235500</v>
      </c>
      <c r="F14" s="133">
        <v>41643</v>
      </c>
      <c r="G14" s="133">
        <f aca="true" t="shared" si="1" ref="G14:G16">E14-F14</f>
        <v>1193857</v>
      </c>
      <c r="H14" s="173" t="s">
        <v>477</v>
      </c>
    </row>
    <row r="15" spans="2:8" s="51" customFormat="1" ht="12.75">
      <c r="B15" s="207" t="s">
        <v>556</v>
      </c>
      <c r="C15" s="204"/>
      <c r="D15" s="211" t="s">
        <v>557</v>
      </c>
      <c r="E15" s="133">
        <v>457200</v>
      </c>
      <c r="F15" s="133">
        <v>0</v>
      </c>
      <c r="G15" s="133">
        <f t="shared" si="1"/>
        <v>457200</v>
      </c>
      <c r="H15" s="173"/>
    </row>
    <row r="16" spans="2:8" ht="12.75">
      <c r="B16" s="209" t="s">
        <v>361</v>
      </c>
      <c r="C16" s="204"/>
      <c r="D16" s="211" t="s">
        <v>252</v>
      </c>
      <c r="E16" s="133">
        <v>532530</v>
      </c>
      <c r="F16" s="133">
        <v>0</v>
      </c>
      <c r="G16" s="133">
        <f t="shared" si="1"/>
        <v>532530</v>
      </c>
      <c r="H16" s="173" t="s">
        <v>477</v>
      </c>
    </row>
    <row r="17" spans="2:8" s="1" customFormat="1" ht="12.75">
      <c r="B17" s="207"/>
      <c r="C17" s="204"/>
      <c r="D17" s="212"/>
      <c r="E17" s="133"/>
      <c r="F17" s="133"/>
      <c r="G17" s="133"/>
      <c r="H17" s="173"/>
    </row>
    <row r="18" spans="2:8" ht="12.75">
      <c r="B18" s="215" t="s">
        <v>9</v>
      </c>
      <c r="C18" s="208"/>
      <c r="D18" s="174"/>
      <c r="E18" s="143">
        <f>SUM(E9:E17)</f>
        <v>11572599</v>
      </c>
      <c r="F18" s="143">
        <f>SUM(F9:F17)</f>
        <v>8067226</v>
      </c>
      <c r="G18" s="143">
        <f>SUM(G9:G16)</f>
        <v>3505373</v>
      </c>
      <c r="H18" s="175"/>
    </row>
    <row r="23" ht="12.75">
      <c r="F23" s="36"/>
    </row>
  </sheetData>
  <printOptions/>
  <pageMargins left="0.3937007874015748" right="0.3937007874015748" top="0.7480314960629921" bottom="0.3937007874015748" header="0" footer="0"/>
  <pageSetup fitToHeight="0"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 topLeftCell="A1">
      <selection activeCell="E7" sqref="E7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7.421875" style="0" customWidth="1"/>
    <col min="5" max="5" width="12.421875" style="0" customWidth="1"/>
    <col min="6" max="6" width="11.421875" style="0" customWidth="1"/>
    <col min="7" max="7" width="14.421875" style="0" customWidth="1"/>
    <col min="8" max="8" width="13.421875" style="4" customWidth="1"/>
  </cols>
  <sheetData>
    <row r="1" ht="13.5" thickBot="1"/>
    <row r="2" spans="2:8" ht="26.25" thickBot="1">
      <c r="B2" s="15" t="str">
        <f>Total!B1</f>
        <v>Budgetoverførsler fra 2016 til 2017</v>
      </c>
      <c r="C2" s="16"/>
      <c r="D2" s="16"/>
      <c r="E2" s="16"/>
      <c r="F2" s="16"/>
      <c r="G2" s="16"/>
      <c r="H2" s="17"/>
    </row>
    <row r="4" spans="2:3" ht="18">
      <c r="B4" s="14" t="s">
        <v>12</v>
      </c>
      <c r="C4" s="2"/>
    </row>
    <row r="5" ht="18">
      <c r="B5" s="14" t="s">
        <v>15</v>
      </c>
    </row>
    <row r="6" spans="2:8" s="1" customFormat="1" ht="39" customHeight="1">
      <c r="B6" s="22" t="s">
        <v>21</v>
      </c>
      <c r="C6" s="22"/>
      <c r="D6" s="23" t="s">
        <v>22</v>
      </c>
      <c r="E6" s="24" t="s">
        <v>429</v>
      </c>
      <c r="F6" s="24" t="s">
        <v>430</v>
      </c>
      <c r="G6" s="21" t="s">
        <v>431</v>
      </c>
      <c r="H6" s="24" t="s">
        <v>16</v>
      </c>
    </row>
    <row r="7" spans="2:8" ht="24.75" customHeight="1">
      <c r="B7" s="66"/>
      <c r="C7" s="66"/>
      <c r="D7" s="66"/>
      <c r="E7" s="66"/>
      <c r="F7" s="66"/>
      <c r="G7" s="171" t="s">
        <v>19</v>
      </c>
      <c r="H7" s="65"/>
    </row>
    <row r="8" spans="2:8" ht="14.1" customHeight="1">
      <c r="B8" s="66"/>
      <c r="C8" s="66"/>
      <c r="D8" s="66"/>
      <c r="E8" s="66"/>
      <c r="F8" s="66"/>
      <c r="G8" s="176"/>
      <c r="H8" s="65"/>
    </row>
    <row r="9" spans="2:8" ht="12.75">
      <c r="B9" s="66" t="s">
        <v>451</v>
      </c>
      <c r="C9" s="66"/>
      <c r="D9" s="66"/>
      <c r="E9" s="39"/>
      <c r="F9" s="39"/>
      <c r="G9" s="39">
        <f>SUM(E9-F9)</f>
        <v>0</v>
      </c>
      <c r="H9" s="100"/>
    </row>
    <row r="10" spans="2:8" ht="12.75">
      <c r="B10" s="66"/>
      <c r="C10" s="66"/>
      <c r="D10" s="66"/>
      <c r="E10" s="39"/>
      <c r="F10" s="39"/>
      <c r="G10" s="39"/>
      <c r="H10" s="100"/>
    </row>
    <row r="11" spans="2:8" s="1" customFormat="1" ht="12.75">
      <c r="B11" s="38" t="s">
        <v>9</v>
      </c>
      <c r="C11" s="38"/>
      <c r="D11" s="38"/>
      <c r="E11" s="86">
        <f>SUM(E8:E10)</f>
        <v>0</v>
      </c>
      <c r="F11" s="86">
        <f>SUM(F8:F10)</f>
        <v>0</v>
      </c>
      <c r="G11" s="86">
        <f>SUM(G9:G9)</f>
        <v>0</v>
      </c>
      <c r="H11" s="101"/>
    </row>
    <row r="12" spans="5:8" ht="12.75">
      <c r="E12" s="3"/>
      <c r="F12" s="3"/>
      <c r="G12" s="3"/>
      <c r="H12" s="7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 topLeftCell="A1">
      <selection activeCell="K21" sqref="K21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0.421875" style="0" customWidth="1"/>
    <col min="5" max="5" width="11.421875" style="0" customWidth="1"/>
    <col min="6" max="6" width="12.421875" style="0" customWidth="1"/>
    <col min="7" max="7" width="14.28125" style="0" customWidth="1"/>
    <col min="8" max="8" width="11.421875" style="4" customWidth="1"/>
  </cols>
  <sheetData>
    <row r="1" ht="13.5" thickBot="1"/>
    <row r="2" spans="2:8" ht="26.25" thickBot="1">
      <c r="B2" s="15" t="str">
        <f>Total!B1</f>
        <v>Budgetoverførsler fra 2016 til 2017</v>
      </c>
      <c r="C2" s="16"/>
      <c r="D2" s="16"/>
      <c r="E2" s="16"/>
      <c r="F2" s="16"/>
      <c r="G2" s="16"/>
      <c r="H2" s="16"/>
    </row>
    <row r="4" spans="2:3" ht="18">
      <c r="B4" s="14" t="s">
        <v>23</v>
      </c>
      <c r="C4" s="2"/>
    </row>
    <row r="5" ht="18">
      <c r="B5" s="14" t="s">
        <v>134</v>
      </c>
    </row>
    <row r="6" spans="2:8" s="1" customFormat="1" ht="39" customHeight="1">
      <c r="B6" s="22" t="s">
        <v>21</v>
      </c>
      <c r="C6" s="22"/>
      <c r="D6" s="23" t="s">
        <v>22</v>
      </c>
      <c r="E6" s="24" t="s">
        <v>429</v>
      </c>
      <c r="F6" s="24" t="s">
        <v>430</v>
      </c>
      <c r="G6" s="21" t="s">
        <v>431</v>
      </c>
      <c r="H6" s="24" t="s">
        <v>16</v>
      </c>
    </row>
    <row r="7" spans="2:8" ht="24.75" customHeight="1">
      <c r="B7" s="66"/>
      <c r="C7" s="66"/>
      <c r="D7" s="66"/>
      <c r="E7" s="66"/>
      <c r="F7" s="66"/>
      <c r="G7" s="171" t="s">
        <v>19</v>
      </c>
      <c r="H7" s="65"/>
    </row>
    <row r="8" spans="2:8" ht="14.1" customHeight="1">
      <c r="B8" s="66"/>
      <c r="C8" s="177" t="s">
        <v>166</v>
      </c>
      <c r="D8" s="66"/>
      <c r="E8" s="66"/>
      <c r="F8" s="66"/>
      <c r="G8" s="176"/>
      <c r="H8" s="65"/>
    </row>
    <row r="9" spans="2:8" s="10" customFormat="1" ht="12.75" customHeight="1">
      <c r="B9" s="165">
        <v>502</v>
      </c>
      <c r="C9" s="178" t="s">
        <v>132</v>
      </c>
      <c r="D9" s="179" t="s">
        <v>148</v>
      </c>
      <c r="E9" s="180">
        <v>4118065</v>
      </c>
      <c r="F9" s="180">
        <v>2341808</v>
      </c>
      <c r="G9" s="180">
        <f>E9-F9</f>
        <v>1776257</v>
      </c>
      <c r="H9" s="181" t="s">
        <v>477</v>
      </c>
    </row>
    <row r="10" spans="2:8" s="10" customFormat="1" ht="12.75" customHeight="1">
      <c r="B10" s="165">
        <v>502</v>
      </c>
      <c r="C10" s="178" t="s">
        <v>133</v>
      </c>
      <c r="D10" s="179" t="s">
        <v>149</v>
      </c>
      <c r="E10" s="180">
        <v>3047028</v>
      </c>
      <c r="F10" s="180">
        <v>1944589</v>
      </c>
      <c r="G10" s="180">
        <f>E10-F10</f>
        <v>1102439</v>
      </c>
      <c r="H10" s="181" t="s">
        <v>477</v>
      </c>
    </row>
    <row r="11" spans="2:8" s="1" customFormat="1" ht="12.75">
      <c r="B11" s="38"/>
      <c r="C11" s="38" t="s">
        <v>167</v>
      </c>
      <c r="D11" s="38"/>
      <c r="E11" s="86"/>
      <c r="F11" s="86"/>
      <c r="G11" s="86">
        <f>SUM(G9:G10)</f>
        <v>2878696</v>
      </c>
      <c r="H11" s="101"/>
    </row>
    <row r="12" spans="2:8" s="1" customFormat="1" ht="12.75">
      <c r="B12" s="38"/>
      <c r="C12" s="38"/>
      <c r="D12" s="38"/>
      <c r="E12" s="86"/>
      <c r="F12" s="86"/>
      <c r="G12" s="86"/>
      <c r="H12" s="101"/>
    </row>
    <row r="13" spans="2:8" ht="12.75">
      <c r="B13" s="66"/>
      <c r="C13" s="66"/>
      <c r="D13" s="66"/>
      <c r="E13" s="39"/>
      <c r="F13" s="39"/>
      <c r="G13" s="39"/>
      <c r="H13" s="100"/>
    </row>
    <row r="14" spans="2:8" ht="12.75">
      <c r="B14" s="66"/>
      <c r="C14" s="177" t="s">
        <v>169</v>
      </c>
      <c r="D14" s="66"/>
      <c r="E14" s="66"/>
      <c r="F14" s="66"/>
      <c r="G14" s="66"/>
      <c r="H14" s="65"/>
    </row>
    <row r="15" spans="2:8" s="10" customFormat="1" ht="12.75" customHeight="1">
      <c r="B15" s="165">
        <v>103</v>
      </c>
      <c r="C15" s="182" t="s">
        <v>164</v>
      </c>
      <c r="D15" s="179" t="s">
        <v>148</v>
      </c>
      <c r="E15" s="180"/>
      <c r="F15" s="180"/>
      <c r="G15" s="183">
        <v>-7217840</v>
      </c>
      <c r="H15" s="181" t="s">
        <v>477</v>
      </c>
    </row>
    <row r="16" spans="2:8" ht="12.75">
      <c r="B16" s="66"/>
      <c r="C16" s="66"/>
      <c r="D16" s="66"/>
      <c r="E16" s="66"/>
      <c r="F16" s="66"/>
      <c r="G16" s="66"/>
      <c r="H16" s="65"/>
    </row>
    <row r="17" spans="2:8" ht="12.75">
      <c r="B17" s="66"/>
      <c r="C17" s="66"/>
      <c r="D17" s="66"/>
      <c r="E17" s="66"/>
      <c r="F17" s="66"/>
      <c r="G17" s="39"/>
      <c r="H17" s="65"/>
    </row>
    <row r="18" spans="2:8" ht="12.75">
      <c r="B18" s="66"/>
      <c r="C18" s="66"/>
      <c r="D18" s="66"/>
      <c r="E18" s="66"/>
      <c r="F18" s="66" t="s">
        <v>13</v>
      </c>
      <c r="G18" s="39">
        <f>SUM(G11:G15)</f>
        <v>-4339144</v>
      </c>
      <c r="H18" s="65"/>
    </row>
    <row r="23" ht="12.75">
      <c r="F23" s="36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 topLeftCell="A1">
      <selection activeCell="E7" sqref="E7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7.421875" style="0" customWidth="1"/>
    <col min="4" max="4" width="8.421875" style="0" customWidth="1"/>
    <col min="5" max="6" width="12.421875" style="0" customWidth="1"/>
    <col min="7" max="7" width="14.421875" style="0" customWidth="1"/>
    <col min="8" max="8" width="13.421875" style="4" customWidth="1"/>
    <col min="9" max="9" width="14.421875" style="0" customWidth="1"/>
  </cols>
  <sheetData>
    <row r="1" ht="13.5" thickBot="1"/>
    <row r="2" spans="2:8" ht="26.25" thickBot="1">
      <c r="B2" s="15" t="str">
        <f>Total!B1</f>
        <v>Budgetoverførsler fra 2016 til 2017</v>
      </c>
      <c r="C2" s="16"/>
      <c r="D2" s="16"/>
      <c r="E2" s="16"/>
      <c r="F2" s="16"/>
      <c r="G2" s="16"/>
      <c r="H2" s="16"/>
    </row>
    <row r="4" spans="2:3" ht="18">
      <c r="B4" s="2" t="s">
        <v>8</v>
      </c>
      <c r="C4" s="2"/>
    </row>
    <row r="5" ht="18">
      <c r="B5" s="2" t="s">
        <v>136</v>
      </c>
    </row>
    <row r="6" spans="2:8" s="1" customFormat="1" ht="39" customHeight="1">
      <c r="B6" s="22" t="s">
        <v>21</v>
      </c>
      <c r="C6" s="22"/>
      <c r="D6" s="23" t="s">
        <v>22</v>
      </c>
      <c r="E6" s="24" t="s">
        <v>429</v>
      </c>
      <c r="F6" s="24" t="s">
        <v>430</v>
      </c>
      <c r="G6" s="21" t="s">
        <v>431</v>
      </c>
      <c r="H6" s="24" t="s">
        <v>16</v>
      </c>
    </row>
    <row r="7" spans="2:8" ht="24.75" customHeight="1">
      <c r="B7" s="66"/>
      <c r="C7" s="66"/>
      <c r="D7" s="66"/>
      <c r="E7" s="66"/>
      <c r="F7" s="66"/>
      <c r="G7" s="171" t="s">
        <v>19</v>
      </c>
      <c r="H7" s="65"/>
    </row>
    <row r="8" spans="2:8" ht="14.1" customHeight="1">
      <c r="B8" s="66"/>
      <c r="C8" s="66"/>
      <c r="D8" s="66"/>
      <c r="E8" s="66"/>
      <c r="F8" s="66"/>
      <c r="G8" s="176"/>
      <c r="H8" s="65"/>
    </row>
    <row r="9" spans="2:8" ht="12.75">
      <c r="B9" s="66">
        <v>502</v>
      </c>
      <c r="C9" s="66" t="s">
        <v>165</v>
      </c>
      <c r="D9" s="66"/>
      <c r="E9" s="39"/>
      <c r="F9" s="39"/>
      <c r="G9" s="39">
        <v>-626022</v>
      </c>
      <c r="H9" s="100" t="s">
        <v>477</v>
      </c>
    </row>
    <row r="10" spans="2:8" ht="12.75">
      <c r="B10" s="66"/>
      <c r="C10" s="66" t="s">
        <v>170</v>
      </c>
      <c r="D10" s="66"/>
      <c r="E10" s="39"/>
      <c r="F10" s="39" t="s">
        <v>177</v>
      </c>
      <c r="G10" s="39">
        <v>233826</v>
      </c>
      <c r="H10" s="100" t="s">
        <v>477</v>
      </c>
    </row>
    <row r="11" spans="2:8" ht="12.75">
      <c r="B11" s="66"/>
      <c r="C11" s="66"/>
      <c r="D11" s="66"/>
      <c r="E11" s="39"/>
      <c r="F11" s="39"/>
      <c r="G11" s="39"/>
      <c r="H11" s="100"/>
    </row>
    <row r="12" spans="2:8" s="1" customFormat="1" ht="12.75">
      <c r="B12" s="38" t="s">
        <v>9</v>
      </c>
      <c r="C12" s="38"/>
      <c r="D12" s="38"/>
      <c r="E12" s="86"/>
      <c r="F12" s="86"/>
      <c r="G12" s="86">
        <f>SUM(G9:G10)</f>
        <v>-392196</v>
      </c>
      <c r="H12" s="101" t="s">
        <v>427</v>
      </c>
    </row>
    <row r="13" spans="5:8" ht="12.75">
      <c r="E13" s="3"/>
      <c r="F13" s="3"/>
      <c r="G13" s="3"/>
      <c r="H13" s="7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24" sqref="K24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8"/>
  <sheetViews>
    <sheetView workbookViewId="0" topLeftCell="A1">
      <pane ySplit="6" topLeftCell="A91" activePane="bottomLeft" state="frozen"/>
      <selection pane="topLeft" activeCell="E7" sqref="E7"/>
      <selection pane="bottomLeft" activeCell="G11" sqref="G11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3.421875" style="0" customWidth="1"/>
    <col min="5" max="5" width="12.421875" style="0" customWidth="1"/>
    <col min="6" max="6" width="11.421875" style="0" customWidth="1"/>
    <col min="7" max="7" width="14.00390625" style="0" customWidth="1"/>
    <col min="8" max="8" width="10.57421875" style="4" customWidth="1"/>
    <col min="9" max="9" width="10.421875" style="0" bestFit="1" customWidth="1"/>
    <col min="10" max="10" width="13.57421875" style="0" customWidth="1"/>
  </cols>
  <sheetData>
    <row r="1" ht="13.5" thickBot="1"/>
    <row r="2" spans="2:8" ht="26.25" thickBot="1">
      <c r="B2" s="15" t="str">
        <f>Total!B1</f>
        <v>Budgetoverførsler fra 2016 til 2017</v>
      </c>
      <c r="C2" s="16"/>
      <c r="D2" s="16"/>
      <c r="E2" s="16"/>
      <c r="F2" s="16"/>
      <c r="G2" s="16"/>
      <c r="H2" s="34"/>
    </row>
    <row r="4" spans="2:3" ht="18">
      <c r="B4" s="14" t="s">
        <v>432</v>
      </c>
      <c r="C4" s="2"/>
    </row>
    <row r="5" ht="18">
      <c r="B5" s="14" t="s">
        <v>14</v>
      </c>
    </row>
    <row r="6" spans="2:8" s="1" customFormat="1" ht="66.75" customHeight="1">
      <c r="B6" s="22" t="s">
        <v>196</v>
      </c>
      <c r="C6" s="22"/>
      <c r="D6" s="23" t="s">
        <v>22</v>
      </c>
      <c r="E6" s="24" t="s">
        <v>438</v>
      </c>
      <c r="F6" s="24" t="s">
        <v>430</v>
      </c>
      <c r="G6" s="24" t="s">
        <v>435</v>
      </c>
      <c r="H6" s="24" t="s">
        <v>16</v>
      </c>
    </row>
    <row r="7" spans="2:8" ht="28.15" customHeight="1">
      <c r="B7" s="66"/>
      <c r="C7" s="66"/>
      <c r="D7" s="66"/>
      <c r="E7" s="66"/>
      <c r="F7" s="66"/>
      <c r="G7" s="89" t="s">
        <v>442</v>
      </c>
      <c r="H7" s="65"/>
    </row>
    <row r="8" spans="2:8" s="29" customFormat="1" ht="12.75">
      <c r="B8" s="67" t="s">
        <v>20</v>
      </c>
      <c r="C8" s="68"/>
      <c r="D8" s="68"/>
      <c r="E8" s="68"/>
      <c r="F8" s="68"/>
      <c r="G8" s="68"/>
      <c r="H8" s="69"/>
    </row>
    <row r="9" spans="2:8" s="29" customFormat="1" ht="12.75">
      <c r="B9" s="70"/>
      <c r="C9" s="70"/>
      <c r="D9" s="70"/>
      <c r="E9" s="70"/>
      <c r="F9" s="70"/>
      <c r="G9" s="70"/>
      <c r="H9" s="71"/>
    </row>
    <row r="10" spans="2:8" s="29" customFormat="1" ht="12.75">
      <c r="B10" s="68">
        <v>502</v>
      </c>
      <c r="C10" s="68" t="s">
        <v>441</v>
      </c>
      <c r="D10" s="68"/>
      <c r="E10" s="72"/>
      <c r="F10" s="72"/>
      <c r="G10" s="72"/>
      <c r="H10" s="73"/>
    </row>
    <row r="11" spans="2:8" s="29" customFormat="1" ht="12.75">
      <c r="B11" s="68"/>
      <c r="C11" s="68" t="s">
        <v>198</v>
      </c>
      <c r="D11" s="68" t="s">
        <v>175</v>
      </c>
      <c r="E11" s="74">
        <v>-652432</v>
      </c>
      <c r="F11" s="74">
        <v>-904474</v>
      </c>
      <c r="G11" s="74">
        <f>E11-F11</f>
        <v>252042</v>
      </c>
      <c r="H11" s="73" t="s">
        <v>457</v>
      </c>
    </row>
    <row r="12" spans="2:9" s="29" customFormat="1" ht="12.75">
      <c r="B12" s="68"/>
      <c r="C12" s="68" t="s">
        <v>199</v>
      </c>
      <c r="D12" s="68" t="s">
        <v>89</v>
      </c>
      <c r="E12" s="74">
        <v>49383</v>
      </c>
      <c r="F12" s="74">
        <v>2057</v>
      </c>
      <c r="G12" s="74">
        <f>E12-F12</f>
        <v>47326</v>
      </c>
      <c r="H12" s="73" t="s">
        <v>457</v>
      </c>
      <c r="I12" s="37"/>
    </row>
    <row r="13" spans="2:9" s="29" customFormat="1" ht="12.75">
      <c r="B13" s="68"/>
      <c r="C13" s="68" t="s">
        <v>106</v>
      </c>
      <c r="D13" s="68" t="s">
        <v>107</v>
      </c>
      <c r="E13" s="74">
        <v>-208317</v>
      </c>
      <c r="F13" s="74">
        <v>-150442</v>
      </c>
      <c r="G13" s="74">
        <f>E13-F13</f>
        <v>-57875</v>
      </c>
      <c r="H13" s="73" t="s">
        <v>457</v>
      </c>
      <c r="I13" s="37"/>
    </row>
    <row r="14" spans="2:9" s="29" customFormat="1" ht="12.75">
      <c r="B14" s="68"/>
      <c r="C14" s="68" t="s">
        <v>108</v>
      </c>
      <c r="D14" s="68" t="s">
        <v>109</v>
      </c>
      <c r="E14" s="74">
        <v>-1219497</v>
      </c>
      <c r="F14" s="74">
        <v>-742668</v>
      </c>
      <c r="G14" s="74">
        <f>E14-F14</f>
        <v>-476829</v>
      </c>
      <c r="H14" s="73" t="s">
        <v>457</v>
      </c>
      <c r="I14" s="37"/>
    </row>
    <row r="15" spans="2:8" s="29" customFormat="1" ht="12.75">
      <c r="B15" s="68"/>
      <c r="C15" s="68"/>
      <c r="D15" s="68"/>
      <c r="E15" s="75"/>
      <c r="F15" s="75"/>
      <c r="G15" s="75"/>
      <c r="H15" s="73"/>
    </row>
    <row r="16" spans="2:9" s="29" customFormat="1" ht="12.75">
      <c r="B16" s="68">
        <v>100</v>
      </c>
      <c r="C16" s="68" t="s">
        <v>114</v>
      </c>
      <c r="D16" s="68" t="s">
        <v>120</v>
      </c>
      <c r="E16" s="75">
        <v>7930866</v>
      </c>
      <c r="F16" s="75">
        <v>7210065</v>
      </c>
      <c r="G16" s="198">
        <v>692221</v>
      </c>
      <c r="H16" s="73"/>
      <c r="I16" s="37"/>
    </row>
    <row r="17" spans="2:8" s="29" customFormat="1" ht="12.75">
      <c r="B17" s="68">
        <v>101</v>
      </c>
      <c r="C17" s="68" t="s">
        <v>516</v>
      </c>
      <c r="D17" s="68" t="s">
        <v>120</v>
      </c>
      <c r="E17" s="75">
        <v>18342607</v>
      </c>
      <c r="F17" s="75">
        <v>17895538</v>
      </c>
      <c r="G17" s="198">
        <v>447069</v>
      </c>
      <c r="H17" s="73"/>
    </row>
    <row r="18" spans="2:8" s="29" customFormat="1" ht="12.75">
      <c r="B18" s="68">
        <v>102</v>
      </c>
      <c r="C18" s="68" t="s">
        <v>517</v>
      </c>
      <c r="D18" s="68" t="s">
        <v>518</v>
      </c>
      <c r="E18" s="75">
        <v>10012721</v>
      </c>
      <c r="F18" s="75">
        <v>9724430</v>
      </c>
      <c r="G18" s="198">
        <v>288291</v>
      </c>
      <c r="H18" s="73"/>
    </row>
    <row r="19" spans="2:8" s="29" customFormat="1" ht="12.75">
      <c r="B19" s="68">
        <v>103</v>
      </c>
      <c r="C19" s="68" t="s">
        <v>115</v>
      </c>
      <c r="D19" s="68" t="s">
        <v>120</v>
      </c>
      <c r="E19" s="75">
        <v>17646218</v>
      </c>
      <c r="F19" s="75">
        <v>16789316</v>
      </c>
      <c r="G19" s="198">
        <v>856902</v>
      </c>
      <c r="H19" s="73"/>
    </row>
    <row r="20" spans="2:8" s="29" customFormat="1" ht="12.75">
      <c r="B20" s="68">
        <v>104</v>
      </c>
      <c r="C20" s="68" t="s">
        <v>519</v>
      </c>
      <c r="D20" s="68" t="s">
        <v>120</v>
      </c>
      <c r="E20" s="75">
        <v>11789643</v>
      </c>
      <c r="F20" s="75">
        <v>11198108</v>
      </c>
      <c r="G20" s="198">
        <v>591535</v>
      </c>
      <c r="H20" s="73"/>
    </row>
    <row r="21" spans="2:8" s="29" customFormat="1" ht="12.75">
      <c r="B21" s="68">
        <v>105</v>
      </c>
      <c r="C21" s="68" t="s">
        <v>520</v>
      </c>
      <c r="D21" s="68" t="s">
        <v>120</v>
      </c>
      <c r="E21" s="75">
        <v>2264946</v>
      </c>
      <c r="F21" s="75">
        <v>1577472</v>
      </c>
      <c r="G21" s="198">
        <v>664633</v>
      </c>
      <c r="H21" s="73"/>
    </row>
    <row r="22" spans="2:8" s="29" customFormat="1" ht="12.75">
      <c r="B22" s="68">
        <v>109</v>
      </c>
      <c r="C22" s="68" t="s">
        <v>116</v>
      </c>
      <c r="D22" s="68" t="s">
        <v>120</v>
      </c>
      <c r="E22" s="75">
        <v>2011001</v>
      </c>
      <c r="F22" s="75">
        <v>1686954</v>
      </c>
      <c r="G22" s="198">
        <v>324047</v>
      </c>
      <c r="H22" s="73"/>
    </row>
    <row r="23" spans="2:8" s="29" customFormat="1" ht="12.75">
      <c r="B23" s="68">
        <v>110</v>
      </c>
      <c r="C23" s="68" t="s">
        <v>117</v>
      </c>
      <c r="D23" s="68" t="s">
        <v>120</v>
      </c>
      <c r="E23" s="75">
        <v>1890803</v>
      </c>
      <c r="F23" s="75">
        <v>1580739</v>
      </c>
      <c r="G23" s="198">
        <v>310064</v>
      </c>
      <c r="H23" s="73"/>
    </row>
    <row r="24" spans="2:9" s="29" customFormat="1" ht="12.75">
      <c r="B24" s="68">
        <v>111</v>
      </c>
      <c r="C24" s="68" t="s">
        <v>0</v>
      </c>
      <c r="D24" s="68" t="s">
        <v>120</v>
      </c>
      <c r="E24" s="75">
        <v>3796274</v>
      </c>
      <c r="F24" s="75">
        <v>3886276</v>
      </c>
      <c r="G24" s="198">
        <v>-90002</v>
      </c>
      <c r="H24" s="73"/>
      <c r="I24" s="37"/>
    </row>
    <row r="25" spans="2:8" s="29" customFormat="1" ht="12.75">
      <c r="B25" s="68">
        <v>401</v>
      </c>
      <c r="C25" s="68" t="s">
        <v>521</v>
      </c>
      <c r="D25" s="68" t="s">
        <v>423</v>
      </c>
      <c r="E25" s="75">
        <v>15798998</v>
      </c>
      <c r="F25" s="75">
        <v>15362309</v>
      </c>
      <c r="G25" s="198">
        <v>436689</v>
      </c>
      <c r="H25" s="73"/>
    </row>
    <row r="26" spans="2:8" s="29" customFormat="1" ht="12.75">
      <c r="B26" s="68">
        <v>501</v>
      </c>
      <c r="C26" s="68" t="s">
        <v>522</v>
      </c>
      <c r="D26" s="68" t="s">
        <v>120</v>
      </c>
      <c r="E26" s="75">
        <v>2836502</v>
      </c>
      <c r="F26" s="75">
        <v>2889275</v>
      </c>
      <c r="G26" s="198">
        <v>-52773</v>
      </c>
      <c r="H26" s="73"/>
    </row>
    <row r="27" spans="2:8" s="29" customFormat="1" ht="12.75">
      <c r="B27" s="68">
        <v>502</v>
      </c>
      <c r="C27" s="68" t="s">
        <v>80</v>
      </c>
      <c r="D27" s="68" t="s">
        <v>120</v>
      </c>
      <c r="E27" s="75">
        <v>29825151</v>
      </c>
      <c r="F27" s="75">
        <v>30233735</v>
      </c>
      <c r="G27" s="198">
        <v>-408584</v>
      </c>
      <c r="H27" s="73"/>
    </row>
    <row r="28" spans="2:8" s="29" customFormat="1" ht="12.75">
      <c r="B28" s="68">
        <v>504</v>
      </c>
      <c r="C28" s="68" t="s">
        <v>86</v>
      </c>
      <c r="D28" s="68" t="s">
        <v>120</v>
      </c>
      <c r="E28" s="75">
        <v>4389400</v>
      </c>
      <c r="F28" s="75">
        <v>4444735</v>
      </c>
      <c r="G28" s="198">
        <v>-55335</v>
      </c>
      <c r="H28" s="73"/>
    </row>
    <row r="29" spans="2:9" s="29" customFormat="1" ht="12.75">
      <c r="B29" s="68">
        <v>601</v>
      </c>
      <c r="C29" s="68" t="s">
        <v>118</v>
      </c>
      <c r="D29" s="68" t="s">
        <v>120</v>
      </c>
      <c r="E29" s="75">
        <v>15951565</v>
      </c>
      <c r="F29" s="75">
        <v>14903788</v>
      </c>
      <c r="G29" s="198">
        <v>1047777</v>
      </c>
      <c r="H29" s="73"/>
      <c r="I29" s="37"/>
    </row>
    <row r="30" spans="2:8" s="29" customFormat="1" ht="12.75">
      <c r="B30" s="68">
        <v>602</v>
      </c>
      <c r="C30" s="68" t="s">
        <v>119</v>
      </c>
      <c r="D30" s="68" t="s">
        <v>129</v>
      </c>
      <c r="E30" s="75">
        <v>47808891</v>
      </c>
      <c r="F30" s="75">
        <v>47011311</v>
      </c>
      <c r="G30" s="198">
        <v>797580</v>
      </c>
      <c r="H30" s="73"/>
    </row>
    <row r="31" spans="2:8" s="29" customFormat="1" ht="12.75">
      <c r="B31" s="68">
        <v>605</v>
      </c>
      <c r="C31" s="68" t="s">
        <v>75</v>
      </c>
      <c r="D31" s="68" t="s">
        <v>523</v>
      </c>
      <c r="E31" s="75">
        <v>21352147</v>
      </c>
      <c r="F31" s="75">
        <v>18690722</v>
      </c>
      <c r="G31" s="198">
        <v>2661425</v>
      </c>
      <c r="H31" s="73"/>
    </row>
    <row r="32" spans="2:8" s="29" customFormat="1" ht="12.75">
      <c r="B32" s="68"/>
      <c r="C32" s="68"/>
      <c r="D32" s="68"/>
      <c r="E32" s="75"/>
      <c r="F32" s="75"/>
      <c r="G32" s="198"/>
      <c r="H32" s="73"/>
    </row>
    <row r="33" spans="2:8" s="29" customFormat="1" ht="12.75">
      <c r="B33" s="67" t="s">
        <v>143</v>
      </c>
      <c r="C33" s="68"/>
      <c r="D33" s="75"/>
      <c r="E33" s="68"/>
      <c r="F33" s="68"/>
      <c r="G33" s="198"/>
      <c r="H33" s="73"/>
    </row>
    <row r="34" spans="2:8" s="29" customFormat="1" ht="12.75">
      <c r="B34" s="68">
        <v>100</v>
      </c>
      <c r="C34" s="68" t="s">
        <v>125</v>
      </c>
      <c r="D34" s="68"/>
      <c r="E34" s="68"/>
      <c r="F34" s="68"/>
      <c r="G34" s="198"/>
      <c r="H34" s="73"/>
    </row>
    <row r="35" spans="2:8" s="29" customFormat="1" ht="12.75">
      <c r="B35" s="68"/>
      <c r="C35" s="68" t="s">
        <v>122</v>
      </c>
      <c r="D35" s="68" t="s">
        <v>120</v>
      </c>
      <c r="E35" s="75">
        <v>2841767</v>
      </c>
      <c r="F35" s="75">
        <v>2404716</v>
      </c>
      <c r="G35" s="198">
        <v>437051</v>
      </c>
      <c r="H35" s="69"/>
    </row>
    <row r="36" spans="2:8" s="29" customFormat="1" ht="12.75">
      <c r="B36" s="68">
        <v>101</v>
      </c>
      <c r="C36" s="68" t="s">
        <v>440</v>
      </c>
      <c r="D36" s="68"/>
      <c r="E36" s="75"/>
      <c r="F36" s="75"/>
      <c r="G36" s="198" t="s">
        <v>177</v>
      </c>
      <c r="H36" s="69"/>
    </row>
    <row r="37" spans="2:8" s="29" customFormat="1" ht="12.75">
      <c r="B37" s="68"/>
      <c r="C37" s="68" t="s">
        <v>122</v>
      </c>
      <c r="D37" s="68" t="s">
        <v>200</v>
      </c>
      <c r="E37" s="75">
        <v>7512584</v>
      </c>
      <c r="F37" s="75">
        <v>8029799</v>
      </c>
      <c r="G37" s="198">
        <v>-517215</v>
      </c>
      <c r="H37" s="73"/>
    </row>
    <row r="38" spans="2:8" s="29" customFormat="1" ht="12.75">
      <c r="B38" s="68"/>
      <c r="C38" s="68"/>
      <c r="D38" s="68"/>
      <c r="E38" s="75"/>
      <c r="F38" s="75"/>
      <c r="G38" s="198"/>
      <c r="H38" s="73"/>
    </row>
    <row r="39" spans="2:8" s="29" customFormat="1" ht="12.75">
      <c r="B39" s="67" t="s">
        <v>121</v>
      </c>
      <c r="C39" s="68"/>
      <c r="D39" s="68"/>
      <c r="E39" s="75"/>
      <c r="F39" s="75"/>
      <c r="G39" s="198"/>
      <c r="H39" s="73"/>
    </row>
    <row r="40" spans="2:9" s="29" customFormat="1" ht="12.75">
      <c r="B40" s="76">
        <v>502</v>
      </c>
      <c r="C40" s="68" t="s">
        <v>80</v>
      </c>
      <c r="D40" s="68"/>
      <c r="E40" s="75"/>
      <c r="F40" s="75"/>
      <c r="G40" s="198"/>
      <c r="H40" s="73"/>
      <c r="I40" s="37"/>
    </row>
    <row r="41" spans="2:8" s="29" customFormat="1" ht="12.75">
      <c r="B41" s="67"/>
      <c r="C41" s="68" t="s">
        <v>515</v>
      </c>
      <c r="D41" s="68" t="s">
        <v>109</v>
      </c>
      <c r="E41" s="75">
        <v>0</v>
      </c>
      <c r="F41" s="75">
        <v>-471595</v>
      </c>
      <c r="G41" s="198">
        <v>471595</v>
      </c>
      <c r="H41" s="73"/>
    </row>
    <row r="42" spans="2:8" s="29" customFormat="1" ht="12.75">
      <c r="B42" s="68">
        <v>100</v>
      </c>
      <c r="C42" s="68" t="s">
        <v>125</v>
      </c>
      <c r="D42" s="68"/>
      <c r="E42" s="75"/>
      <c r="F42" s="75"/>
      <c r="G42" s="198" t="s">
        <v>177</v>
      </c>
      <c r="H42" s="73"/>
    </row>
    <row r="43" spans="2:8" s="29" customFormat="1" ht="12.75">
      <c r="B43" s="68"/>
      <c r="C43" s="68" t="s">
        <v>201</v>
      </c>
      <c r="D43" s="68" t="s">
        <v>419</v>
      </c>
      <c r="E43" s="75">
        <v>9529466</v>
      </c>
      <c r="F43" s="75">
        <v>9151862</v>
      </c>
      <c r="G43" s="198">
        <v>377604</v>
      </c>
      <c r="H43" s="73"/>
    </row>
    <row r="44" spans="2:8" s="29" customFormat="1" ht="12.75">
      <c r="B44" s="68"/>
      <c r="C44" s="68" t="s">
        <v>176</v>
      </c>
      <c r="D44" s="68" t="s">
        <v>420</v>
      </c>
      <c r="E44" s="75">
        <v>446710</v>
      </c>
      <c r="F44" s="75">
        <v>20161</v>
      </c>
      <c r="G44" s="198">
        <v>426549</v>
      </c>
      <c r="H44" s="73"/>
    </row>
    <row r="45" spans="2:8" s="29" customFormat="1" ht="12.75">
      <c r="B45" s="68"/>
      <c r="C45" s="68" t="s">
        <v>524</v>
      </c>
      <c r="D45" s="68" t="s">
        <v>120</v>
      </c>
      <c r="E45" s="75">
        <v>2834490</v>
      </c>
      <c r="F45" s="75">
        <v>430000</v>
      </c>
      <c r="G45" s="198">
        <v>2404490</v>
      </c>
      <c r="H45" s="69"/>
    </row>
    <row r="46" spans="2:8" s="29" customFormat="1" ht="12.75">
      <c r="B46" s="68"/>
      <c r="C46" s="68" t="s">
        <v>525</v>
      </c>
      <c r="D46" s="68" t="s">
        <v>120</v>
      </c>
      <c r="E46" s="75">
        <v>216500</v>
      </c>
      <c r="F46" s="75">
        <v>0</v>
      </c>
      <c r="G46" s="198">
        <v>216500</v>
      </c>
      <c r="H46" s="69"/>
    </row>
    <row r="47" spans="2:9" s="29" customFormat="1" ht="12.75">
      <c r="B47" s="68"/>
      <c r="C47" s="68" t="s">
        <v>526</v>
      </c>
      <c r="D47" s="68" t="s">
        <v>120</v>
      </c>
      <c r="E47" s="75">
        <v>1881260</v>
      </c>
      <c r="F47" s="75">
        <v>1928645</v>
      </c>
      <c r="G47" s="198">
        <v>-47385</v>
      </c>
      <c r="H47" s="73"/>
      <c r="I47" s="37"/>
    </row>
    <row r="48" spans="2:8" s="29" customFormat="1" ht="12.75">
      <c r="B48" s="68"/>
      <c r="C48" s="68" t="s">
        <v>527</v>
      </c>
      <c r="D48" s="68" t="s">
        <v>120</v>
      </c>
      <c r="E48" s="75">
        <v>1326680</v>
      </c>
      <c r="F48" s="75">
        <v>1214732</v>
      </c>
      <c r="G48" s="198">
        <v>111948</v>
      </c>
      <c r="H48" s="69"/>
    </row>
    <row r="49" spans="2:8" s="29" customFormat="1" ht="12.6" customHeight="1">
      <c r="B49" s="68">
        <v>101</v>
      </c>
      <c r="C49" s="68" t="s">
        <v>516</v>
      </c>
      <c r="D49" s="68"/>
      <c r="E49" s="75"/>
      <c r="F49" s="75"/>
      <c r="G49" s="198" t="s">
        <v>177</v>
      </c>
      <c r="H49" s="73"/>
    </row>
    <row r="50" spans="2:8" s="29" customFormat="1" ht="12.6" customHeight="1">
      <c r="B50" s="68"/>
      <c r="C50" s="68" t="s">
        <v>528</v>
      </c>
      <c r="D50" s="68" t="s">
        <v>421</v>
      </c>
      <c r="E50" s="75">
        <v>332390</v>
      </c>
      <c r="F50" s="75">
        <v>217552</v>
      </c>
      <c r="G50" s="198">
        <v>114838</v>
      </c>
      <c r="H50" s="73"/>
    </row>
    <row r="51" spans="2:10" s="29" customFormat="1" ht="12.6" customHeight="1">
      <c r="B51" s="68"/>
      <c r="C51" s="202" t="s">
        <v>202</v>
      </c>
      <c r="D51" s="68" t="s">
        <v>120</v>
      </c>
      <c r="E51" s="201">
        <v>1467049</v>
      </c>
      <c r="F51" s="201">
        <v>1645492</v>
      </c>
      <c r="G51" s="198">
        <v>-178443</v>
      </c>
      <c r="H51" s="73"/>
      <c r="J51" s="37"/>
    </row>
    <row r="52" spans="2:8" s="29" customFormat="1" ht="12.6" customHeight="1">
      <c r="B52" s="68"/>
      <c r="C52" s="202" t="s">
        <v>203</v>
      </c>
      <c r="D52" s="68" t="s">
        <v>120</v>
      </c>
      <c r="E52" s="201">
        <v>1297230</v>
      </c>
      <c r="F52" s="201">
        <v>1039477</v>
      </c>
      <c r="G52" s="198">
        <v>257753</v>
      </c>
      <c r="H52" s="73"/>
    </row>
    <row r="53" spans="2:8" s="29" customFormat="1" ht="12.6" customHeight="1">
      <c r="B53" s="68"/>
      <c r="C53" s="202" t="s">
        <v>205</v>
      </c>
      <c r="D53" s="68" t="s">
        <v>120</v>
      </c>
      <c r="E53" s="201">
        <v>130827</v>
      </c>
      <c r="F53" s="201">
        <v>0</v>
      </c>
      <c r="G53" s="198">
        <v>130827</v>
      </c>
      <c r="H53" s="73"/>
    </row>
    <row r="54" spans="2:8" s="29" customFormat="1" ht="12.6" customHeight="1">
      <c r="B54" s="68"/>
      <c r="C54" s="68" t="s">
        <v>253</v>
      </c>
      <c r="D54" s="68" t="s">
        <v>120</v>
      </c>
      <c r="E54" s="75">
        <v>625809</v>
      </c>
      <c r="F54" s="75">
        <v>519492</v>
      </c>
      <c r="G54" s="198">
        <v>106317</v>
      </c>
      <c r="H54" s="73"/>
    </row>
    <row r="55" spans="2:9" s="29" customFormat="1" ht="12.6" customHeight="1">
      <c r="B55" s="68"/>
      <c r="C55" s="202" t="s">
        <v>344</v>
      </c>
      <c r="D55" s="68" t="s">
        <v>120</v>
      </c>
      <c r="E55" s="201">
        <v>338113</v>
      </c>
      <c r="F55" s="201">
        <v>380321</v>
      </c>
      <c r="G55" s="198">
        <v>-42208</v>
      </c>
      <c r="H55" s="73"/>
      <c r="I55" s="37"/>
    </row>
    <row r="56" spans="2:8" s="29" customFormat="1" ht="12.6" customHeight="1">
      <c r="B56" s="68"/>
      <c r="C56" s="68" t="s">
        <v>204</v>
      </c>
      <c r="D56" s="68" t="s">
        <v>120</v>
      </c>
      <c r="E56" s="75">
        <v>1251427</v>
      </c>
      <c r="F56" s="75">
        <v>936231</v>
      </c>
      <c r="G56" s="198">
        <v>315196</v>
      </c>
      <c r="H56" s="73"/>
    </row>
    <row r="57" spans="2:8" s="29" customFormat="1" ht="12.6" customHeight="1">
      <c r="B57" s="68"/>
      <c r="C57" s="202" t="s">
        <v>213</v>
      </c>
      <c r="D57" s="68" t="s">
        <v>120</v>
      </c>
      <c r="E57" s="75">
        <v>347440</v>
      </c>
      <c r="F57" s="75">
        <v>120416</v>
      </c>
      <c r="G57" s="198">
        <v>227024</v>
      </c>
      <c r="H57" s="73"/>
    </row>
    <row r="58" spans="2:8" s="29" customFormat="1" ht="12.6" customHeight="1">
      <c r="B58" s="68"/>
      <c r="C58" s="68" t="s">
        <v>154</v>
      </c>
      <c r="D58" s="68" t="s">
        <v>120</v>
      </c>
      <c r="E58" s="75">
        <v>170010</v>
      </c>
      <c r="F58" s="75">
        <v>108409</v>
      </c>
      <c r="G58" s="198">
        <v>61601</v>
      </c>
      <c r="H58" s="73"/>
    </row>
    <row r="59" spans="2:8" s="29" customFormat="1" ht="12.6" customHeight="1">
      <c r="B59" s="68"/>
      <c r="C59" s="68" t="s">
        <v>155</v>
      </c>
      <c r="D59" s="68" t="s">
        <v>120</v>
      </c>
      <c r="E59" s="75">
        <v>150186</v>
      </c>
      <c r="F59" s="75">
        <v>53045</v>
      </c>
      <c r="G59" s="198">
        <v>97141</v>
      </c>
      <c r="H59" s="73"/>
    </row>
    <row r="60" spans="2:9" s="29" customFormat="1" ht="12.6" customHeight="1">
      <c r="B60" s="68"/>
      <c r="C60" s="68" t="s">
        <v>254</v>
      </c>
      <c r="D60" s="68" t="s">
        <v>120</v>
      </c>
      <c r="E60" s="75">
        <v>221195</v>
      </c>
      <c r="F60" s="75">
        <v>27923</v>
      </c>
      <c r="G60" s="198">
        <v>193272</v>
      </c>
      <c r="H60" s="73"/>
      <c r="I60" s="37"/>
    </row>
    <row r="61" spans="2:10" s="29" customFormat="1" ht="12.6" customHeight="1">
      <c r="B61" s="68">
        <v>102</v>
      </c>
      <c r="C61" s="68" t="s">
        <v>517</v>
      </c>
      <c r="D61" s="68"/>
      <c r="E61" s="75"/>
      <c r="F61" s="75"/>
      <c r="G61" s="198" t="s">
        <v>177</v>
      </c>
      <c r="H61" s="73"/>
      <c r="I61" s="37"/>
      <c r="J61" s="37"/>
    </row>
    <row r="62" spans="2:8" s="29" customFormat="1" ht="12.6" customHeight="1">
      <c r="B62" s="68"/>
      <c r="C62" s="68" t="s">
        <v>211</v>
      </c>
      <c r="D62" s="202" t="s">
        <v>518</v>
      </c>
      <c r="E62" s="75">
        <v>27644140</v>
      </c>
      <c r="F62" s="75">
        <v>27846415</v>
      </c>
      <c r="G62" s="198">
        <v>-202275</v>
      </c>
      <c r="H62" s="73"/>
    </row>
    <row r="63" spans="2:8" s="29" customFormat="1" ht="12.6" customHeight="1">
      <c r="B63" s="68"/>
      <c r="C63" s="202" t="s">
        <v>206</v>
      </c>
      <c r="D63" s="202" t="s">
        <v>518</v>
      </c>
      <c r="E63" s="201">
        <v>4269567</v>
      </c>
      <c r="F63" s="201">
        <v>4248096</v>
      </c>
      <c r="G63" s="198">
        <v>21471</v>
      </c>
      <c r="H63" s="73"/>
    </row>
    <row r="64" spans="2:8" s="29" customFormat="1" ht="12.6" customHeight="1">
      <c r="B64" s="68"/>
      <c r="C64" s="68" t="s">
        <v>207</v>
      </c>
      <c r="D64" s="202" t="s">
        <v>518</v>
      </c>
      <c r="E64" s="75">
        <v>3051506</v>
      </c>
      <c r="F64" s="75">
        <v>2451707</v>
      </c>
      <c r="G64" s="198">
        <v>599799</v>
      </c>
      <c r="H64" s="73"/>
    </row>
    <row r="65" spans="2:8" s="29" customFormat="1" ht="12.6" customHeight="1">
      <c r="B65" s="68"/>
      <c r="C65" s="68" t="s">
        <v>208</v>
      </c>
      <c r="D65" s="202" t="s">
        <v>518</v>
      </c>
      <c r="E65" s="75">
        <v>2956000</v>
      </c>
      <c r="F65" s="75">
        <v>3033670</v>
      </c>
      <c r="G65" s="198">
        <v>-77670</v>
      </c>
      <c r="H65" s="73"/>
    </row>
    <row r="66" spans="2:8" s="29" customFormat="1" ht="12.6" customHeight="1">
      <c r="B66" s="68"/>
      <c r="C66" s="68" t="s">
        <v>209</v>
      </c>
      <c r="D66" s="202" t="s">
        <v>518</v>
      </c>
      <c r="E66" s="75">
        <v>-1231620</v>
      </c>
      <c r="F66" s="75">
        <v>-1274669</v>
      </c>
      <c r="G66" s="198">
        <v>43049</v>
      </c>
      <c r="H66" s="73"/>
    </row>
    <row r="67" spans="2:8" s="29" customFormat="1" ht="12.75">
      <c r="B67" s="68"/>
      <c r="C67" s="68" t="s">
        <v>203</v>
      </c>
      <c r="D67" s="202" t="s">
        <v>518</v>
      </c>
      <c r="E67" s="75">
        <v>1178030</v>
      </c>
      <c r="F67" s="75">
        <v>1179481</v>
      </c>
      <c r="G67" s="198">
        <v>-1451</v>
      </c>
      <c r="H67" s="73"/>
    </row>
    <row r="68" spans="2:8" s="29" customFormat="1" ht="12.75">
      <c r="B68" s="68"/>
      <c r="C68" s="68" t="s">
        <v>210</v>
      </c>
      <c r="D68" s="202" t="s">
        <v>518</v>
      </c>
      <c r="E68" s="75">
        <v>24570</v>
      </c>
      <c r="F68" s="75">
        <v>0</v>
      </c>
      <c r="G68" s="198">
        <v>24570</v>
      </c>
      <c r="H68" s="73"/>
    </row>
    <row r="69" spans="2:8" s="29" customFormat="1" ht="12.75">
      <c r="B69" s="68"/>
      <c r="C69" s="68" t="s">
        <v>529</v>
      </c>
      <c r="D69" s="202" t="s">
        <v>85</v>
      </c>
      <c r="E69" s="75">
        <v>1160932</v>
      </c>
      <c r="F69" s="75">
        <v>777374</v>
      </c>
      <c r="G69" s="198">
        <v>383558</v>
      </c>
      <c r="H69" s="73"/>
    </row>
    <row r="70" spans="2:8" s="29" customFormat="1" ht="12.75">
      <c r="B70" s="68">
        <v>103</v>
      </c>
      <c r="C70" s="68" t="s">
        <v>123</v>
      </c>
      <c r="D70" s="68"/>
      <c r="E70" s="68"/>
      <c r="F70" s="68"/>
      <c r="G70" s="198" t="s">
        <v>177</v>
      </c>
      <c r="H70" s="73"/>
    </row>
    <row r="71" spans="2:8" s="29" customFormat="1" ht="25.5">
      <c r="B71" s="68"/>
      <c r="C71" s="77" t="s">
        <v>530</v>
      </c>
      <c r="D71" s="68" t="s">
        <v>120</v>
      </c>
      <c r="E71" s="75">
        <v>105300</v>
      </c>
      <c r="F71" s="75">
        <v>0</v>
      </c>
      <c r="G71" s="198">
        <v>105300</v>
      </c>
      <c r="H71" s="73"/>
    </row>
    <row r="72" spans="2:9" s="29" customFormat="1" ht="12.75">
      <c r="B72" s="68"/>
      <c r="C72" s="202" t="s">
        <v>212</v>
      </c>
      <c r="D72" s="202" t="s">
        <v>120</v>
      </c>
      <c r="E72" s="75">
        <v>1043960</v>
      </c>
      <c r="F72" s="75">
        <v>0</v>
      </c>
      <c r="G72" s="198">
        <v>1043960</v>
      </c>
      <c r="H72" s="73"/>
      <c r="I72" s="37"/>
    </row>
    <row r="73" spans="2:8" s="29" customFormat="1" ht="12.75">
      <c r="B73" s="68"/>
      <c r="C73" s="68" t="s">
        <v>531</v>
      </c>
      <c r="D73" s="68" t="s">
        <v>120</v>
      </c>
      <c r="E73" s="75">
        <v>2172900</v>
      </c>
      <c r="F73" s="75">
        <v>0</v>
      </c>
      <c r="G73" s="198">
        <v>2172900</v>
      </c>
      <c r="H73" s="73"/>
    </row>
    <row r="74" spans="2:8" s="29" customFormat="1" ht="12.75">
      <c r="B74" s="68"/>
      <c r="C74" s="78" t="s">
        <v>144</v>
      </c>
      <c r="D74" s="78" t="s">
        <v>145</v>
      </c>
      <c r="E74" s="79">
        <v>248480</v>
      </c>
      <c r="F74" s="79">
        <v>-15759</v>
      </c>
      <c r="G74" s="198">
        <v>264239</v>
      </c>
      <c r="H74" s="73"/>
    </row>
    <row r="75" spans="2:8" s="29" customFormat="1" ht="12.75">
      <c r="B75" s="200"/>
      <c r="C75" s="68" t="s">
        <v>124</v>
      </c>
      <c r="D75" s="68" t="s">
        <v>145</v>
      </c>
      <c r="E75" s="75">
        <v>2954612</v>
      </c>
      <c r="F75" s="75">
        <v>-16516</v>
      </c>
      <c r="G75" s="198">
        <v>2971128</v>
      </c>
      <c r="H75" s="73"/>
    </row>
    <row r="76" spans="2:8" s="29" customFormat="1" ht="12.75">
      <c r="B76" s="68">
        <v>104</v>
      </c>
      <c r="C76" s="68" t="s">
        <v>519</v>
      </c>
      <c r="D76" s="68"/>
      <c r="E76" s="75"/>
      <c r="F76" s="75"/>
      <c r="G76" s="198" t="s">
        <v>177</v>
      </c>
      <c r="H76" s="69"/>
    </row>
    <row r="77" spans="2:8" s="29" customFormat="1" ht="12.75">
      <c r="B77" s="68"/>
      <c r="C77" s="80" t="s">
        <v>345</v>
      </c>
      <c r="D77" s="68" t="s">
        <v>120</v>
      </c>
      <c r="E77" s="75">
        <v>1182145</v>
      </c>
      <c r="F77" s="75">
        <v>1107145</v>
      </c>
      <c r="G77" s="198">
        <v>75000</v>
      </c>
      <c r="H77" s="73"/>
    </row>
    <row r="78" spans="2:9" s="29" customFormat="1" ht="12.75">
      <c r="B78" s="68"/>
      <c r="C78" s="80" t="s">
        <v>532</v>
      </c>
      <c r="D78" s="68" t="s">
        <v>120</v>
      </c>
      <c r="E78" s="75">
        <v>198590</v>
      </c>
      <c r="F78" s="75">
        <v>184250</v>
      </c>
      <c r="G78" s="198">
        <v>14340</v>
      </c>
      <c r="H78" s="73"/>
      <c r="I78" s="37"/>
    </row>
    <row r="79" spans="2:8" s="29" customFormat="1" ht="25.5">
      <c r="B79" s="68"/>
      <c r="C79" s="80" t="s">
        <v>217</v>
      </c>
      <c r="D79" s="68" t="s">
        <v>120</v>
      </c>
      <c r="E79" s="75">
        <v>846693</v>
      </c>
      <c r="F79" s="75">
        <v>70541</v>
      </c>
      <c r="G79" s="198">
        <v>776152</v>
      </c>
      <c r="H79" s="73"/>
    </row>
    <row r="80" spans="2:8" s="29" customFormat="1" ht="12.75">
      <c r="B80" s="68"/>
      <c r="C80" s="68" t="s">
        <v>178</v>
      </c>
      <c r="D80" s="68" t="s">
        <v>120</v>
      </c>
      <c r="E80" s="75">
        <v>746488</v>
      </c>
      <c r="F80" s="75">
        <v>464888</v>
      </c>
      <c r="G80" s="198">
        <v>281600</v>
      </c>
      <c r="H80" s="73"/>
    </row>
    <row r="81" spans="2:8" s="29" customFormat="1" ht="12.75">
      <c r="B81" s="68"/>
      <c r="C81" s="68" t="s">
        <v>533</v>
      </c>
      <c r="D81" s="68" t="s">
        <v>120</v>
      </c>
      <c r="E81" s="75">
        <v>0</v>
      </c>
      <c r="F81" s="75">
        <v>26000</v>
      </c>
      <c r="G81" s="198">
        <v>-26000</v>
      </c>
      <c r="H81" s="73"/>
    </row>
    <row r="82" spans="2:8" s="29" customFormat="1" ht="12.75">
      <c r="B82" s="68"/>
      <c r="C82" s="68" t="s">
        <v>218</v>
      </c>
      <c r="D82" s="68" t="s">
        <v>120</v>
      </c>
      <c r="E82" s="75">
        <v>91636</v>
      </c>
      <c r="F82" s="75">
        <v>-60112</v>
      </c>
      <c r="G82" s="198">
        <v>151748</v>
      </c>
      <c r="H82" s="73"/>
    </row>
    <row r="83" spans="2:9" s="29" customFormat="1" ht="12.75">
      <c r="B83" s="68"/>
      <c r="C83" s="68" t="s">
        <v>126</v>
      </c>
      <c r="D83" s="68" t="s">
        <v>128</v>
      </c>
      <c r="E83" s="75">
        <v>-1630566</v>
      </c>
      <c r="F83" s="75">
        <v>20810</v>
      </c>
      <c r="G83" s="198">
        <v>-1651376</v>
      </c>
      <c r="H83" s="73"/>
      <c r="I83" s="37"/>
    </row>
    <row r="84" spans="2:8" s="29" customFormat="1" ht="12.75">
      <c r="B84" s="68"/>
      <c r="C84" s="68" t="s">
        <v>127</v>
      </c>
      <c r="D84" s="68" t="s">
        <v>128</v>
      </c>
      <c r="E84" s="75">
        <v>3756935</v>
      </c>
      <c r="F84" s="75">
        <v>0</v>
      </c>
      <c r="G84" s="198">
        <v>3756935</v>
      </c>
      <c r="H84" s="73"/>
    </row>
    <row r="85" spans="2:18" ht="12.75">
      <c r="B85" s="68">
        <v>111</v>
      </c>
      <c r="C85" s="68" t="s">
        <v>534</v>
      </c>
      <c r="D85" s="68"/>
      <c r="E85" s="75"/>
      <c r="F85" s="75"/>
      <c r="G85" s="198" t="s">
        <v>177</v>
      </c>
      <c r="H85" s="73"/>
      <c r="R85" s="29"/>
    </row>
    <row r="86" spans="2:18" ht="12.75">
      <c r="B86" s="68"/>
      <c r="C86" s="68" t="s">
        <v>346</v>
      </c>
      <c r="D86" s="68" t="s">
        <v>421</v>
      </c>
      <c r="E86" s="75">
        <v>56568</v>
      </c>
      <c r="F86" s="75">
        <v>38024</v>
      </c>
      <c r="G86" s="198">
        <v>18544</v>
      </c>
      <c r="H86" s="73"/>
      <c r="R86" s="29"/>
    </row>
    <row r="87" spans="2:18" ht="12.75">
      <c r="B87" s="68"/>
      <c r="C87" s="68" t="s">
        <v>535</v>
      </c>
      <c r="D87" s="68" t="s">
        <v>120</v>
      </c>
      <c r="E87" s="75">
        <v>0</v>
      </c>
      <c r="F87" s="75">
        <v>-3810</v>
      </c>
      <c r="G87" s="198">
        <v>3810</v>
      </c>
      <c r="H87" s="73"/>
      <c r="I87" s="43"/>
      <c r="R87" s="29"/>
    </row>
    <row r="88" spans="2:18" ht="12.75">
      <c r="B88" s="68"/>
      <c r="C88" s="68" t="s">
        <v>536</v>
      </c>
      <c r="D88" s="68" t="s">
        <v>120</v>
      </c>
      <c r="E88" s="75">
        <v>360600</v>
      </c>
      <c r="F88" s="75">
        <v>393033</v>
      </c>
      <c r="G88" s="198">
        <v>-32433</v>
      </c>
      <c r="H88" s="73"/>
      <c r="R88" s="29"/>
    </row>
    <row r="89" spans="2:18" ht="12.75">
      <c r="B89" s="68"/>
      <c r="C89" s="68" t="s">
        <v>537</v>
      </c>
      <c r="D89" s="68" t="s">
        <v>120</v>
      </c>
      <c r="E89" s="75">
        <v>565000</v>
      </c>
      <c r="F89" s="75">
        <v>508648</v>
      </c>
      <c r="G89" s="198">
        <v>56352</v>
      </c>
      <c r="H89" s="73"/>
      <c r="R89" s="29"/>
    </row>
    <row r="90" spans="2:18" s="29" customFormat="1" ht="12.75">
      <c r="B90" s="68"/>
      <c r="C90" s="68" t="s">
        <v>538</v>
      </c>
      <c r="D90" s="68" t="s">
        <v>120</v>
      </c>
      <c r="E90" s="75">
        <v>100000</v>
      </c>
      <c r="F90" s="75">
        <v>36263</v>
      </c>
      <c r="G90" s="198">
        <v>63737</v>
      </c>
      <c r="H90" s="73"/>
      <c r="R90"/>
    </row>
    <row r="91" spans="2:18" s="29" customFormat="1" ht="12.75">
      <c r="B91" s="68"/>
      <c r="C91" s="68" t="s">
        <v>539</v>
      </c>
      <c r="D91" s="68" t="s">
        <v>540</v>
      </c>
      <c r="E91" s="75">
        <v>8645590</v>
      </c>
      <c r="F91" s="75">
        <v>8765640</v>
      </c>
      <c r="G91" s="198">
        <v>-120050</v>
      </c>
      <c r="H91" s="73"/>
      <c r="R91"/>
    </row>
    <row r="92" spans="2:8" s="29" customFormat="1" ht="12.75">
      <c r="B92" s="68"/>
      <c r="C92" s="68" t="s">
        <v>347</v>
      </c>
      <c r="D92" s="68" t="s">
        <v>422</v>
      </c>
      <c r="E92" s="75">
        <v>560800</v>
      </c>
      <c r="F92" s="75">
        <v>497942</v>
      </c>
      <c r="G92" s="198">
        <v>62858</v>
      </c>
      <c r="H92" s="73"/>
    </row>
    <row r="93" spans="2:8" s="29" customFormat="1" ht="12.75">
      <c r="B93" s="68">
        <v>401</v>
      </c>
      <c r="C93" s="68" t="s">
        <v>541</v>
      </c>
      <c r="D93" s="68"/>
      <c r="E93" s="75"/>
      <c r="F93" s="75"/>
      <c r="G93" s="198" t="s">
        <v>177</v>
      </c>
      <c r="H93" s="73"/>
    </row>
    <row r="94" spans="2:9" s="29" customFormat="1" ht="12.75">
      <c r="B94" s="68"/>
      <c r="C94" s="68" t="s">
        <v>542</v>
      </c>
      <c r="D94" s="68" t="s">
        <v>423</v>
      </c>
      <c r="E94" s="75">
        <v>0</v>
      </c>
      <c r="F94" s="75">
        <v>-57275</v>
      </c>
      <c r="G94" s="198">
        <v>57275</v>
      </c>
      <c r="H94" s="73"/>
      <c r="I94" s="37"/>
    </row>
    <row r="95" spans="2:8" s="29" customFormat="1" ht="12.75">
      <c r="B95" s="68"/>
      <c r="C95" s="68" t="s">
        <v>256</v>
      </c>
      <c r="D95" s="68" t="s">
        <v>120</v>
      </c>
      <c r="E95" s="75">
        <v>75481</v>
      </c>
      <c r="F95" s="75">
        <v>16680</v>
      </c>
      <c r="G95" s="198">
        <v>58801</v>
      </c>
      <c r="H95" s="73"/>
    </row>
    <row r="96" spans="2:9" s="29" customFormat="1" ht="12.75">
      <c r="B96" s="68">
        <v>502</v>
      </c>
      <c r="C96" s="68" t="s">
        <v>80</v>
      </c>
      <c r="D96" s="68"/>
      <c r="E96" s="75"/>
      <c r="F96" s="75"/>
      <c r="G96" s="198" t="s">
        <v>177</v>
      </c>
      <c r="H96" s="73"/>
      <c r="I96" s="37"/>
    </row>
    <row r="97" spans="2:9" s="29" customFormat="1" ht="12.75">
      <c r="B97" s="68"/>
      <c r="C97" s="68" t="s">
        <v>348</v>
      </c>
      <c r="D97" s="68" t="s">
        <v>342</v>
      </c>
      <c r="E97" s="75">
        <v>9456035</v>
      </c>
      <c r="F97" s="75">
        <v>8079988</v>
      </c>
      <c r="G97" s="198">
        <v>176047</v>
      </c>
      <c r="H97" s="73"/>
      <c r="I97" s="37"/>
    </row>
    <row r="98" spans="2:8" s="29" customFormat="1" ht="12.75">
      <c r="B98" s="68"/>
      <c r="C98" s="68" t="s">
        <v>343</v>
      </c>
      <c r="D98" s="68" t="s">
        <v>342</v>
      </c>
      <c r="E98" s="75">
        <v>3724153</v>
      </c>
      <c r="F98" s="75">
        <v>2322050</v>
      </c>
      <c r="G98" s="198">
        <v>134832</v>
      </c>
      <c r="H98" s="73"/>
    </row>
    <row r="99" spans="2:8" s="29" customFormat="1" ht="12.75">
      <c r="B99" s="68"/>
      <c r="C99" s="68" t="s">
        <v>349</v>
      </c>
      <c r="D99" s="68" t="s">
        <v>120</v>
      </c>
      <c r="E99" s="75">
        <v>1123457</v>
      </c>
      <c r="F99" s="75">
        <v>931331</v>
      </c>
      <c r="G99" s="198">
        <v>192126</v>
      </c>
      <c r="H99" s="73"/>
    </row>
    <row r="100" spans="2:8" s="29" customFormat="1" ht="12.75">
      <c r="B100" s="68"/>
      <c r="C100" s="68" t="s">
        <v>543</v>
      </c>
      <c r="D100" s="68" t="s">
        <v>120</v>
      </c>
      <c r="E100" s="75">
        <v>-101313</v>
      </c>
      <c r="F100" s="75">
        <v>193122</v>
      </c>
      <c r="G100" s="198">
        <v>-294435</v>
      </c>
      <c r="H100" s="73"/>
    </row>
    <row r="101" spans="2:8" s="29" customFormat="1" ht="12.75">
      <c r="B101" s="68"/>
      <c r="C101" s="68" t="s">
        <v>350</v>
      </c>
      <c r="D101" s="68" t="s">
        <v>120</v>
      </c>
      <c r="E101" s="75">
        <v>9905</v>
      </c>
      <c r="F101" s="75">
        <v>57230</v>
      </c>
      <c r="G101" s="198">
        <v>-47325</v>
      </c>
      <c r="H101" s="73"/>
    </row>
    <row r="102" spans="2:8" s="29" customFormat="1" ht="12.75">
      <c r="B102" s="68"/>
      <c r="C102" s="68" t="s">
        <v>255</v>
      </c>
      <c r="D102" s="68" t="s">
        <v>120</v>
      </c>
      <c r="E102" s="75">
        <v>35000</v>
      </c>
      <c r="F102" s="75">
        <v>0</v>
      </c>
      <c r="G102" s="198">
        <v>35000</v>
      </c>
      <c r="H102" s="73"/>
    </row>
    <row r="103" spans="2:10" s="29" customFormat="1" ht="25.5">
      <c r="B103" s="68"/>
      <c r="C103" s="81" t="s">
        <v>544</v>
      </c>
      <c r="D103" s="68" t="s">
        <v>214</v>
      </c>
      <c r="E103" s="75">
        <v>368420</v>
      </c>
      <c r="F103" s="75">
        <v>203949</v>
      </c>
      <c r="G103" s="198">
        <v>164471</v>
      </c>
      <c r="H103" s="73"/>
      <c r="J103" s="37"/>
    </row>
    <row r="104" spans="2:9" s="29" customFormat="1" ht="12.75">
      <c r="B104" s="68">
        <v>504</v>
      </c>
      <c r="C104" s="82" t="s">
        <v>86</v>
      </c>
      <c r="D104" s="68"/>
      <c r="E104" s="75"/>
      <c r="F104" s="75"/>
      <c r="G104" s="198" t="s">
        <v>177</v>
      </c>
      <c r="H104" s="73"/>
      <c r="I104" s="37"/>
    </row>
    <row r="105" spans="2:9" s="29" customFormat="1" ht="12.75">
      <c r="B105" s="68"/>
      <c r="C105" s="68" t="s">
        <v>545</v>
      </c>
      <c r="D105" s="68" t="s">
        <v>120</v>
      </c>
      <c r="E105" s="75">
        <v>250000</v>
      </c>
      <c r="F105" s="75">
        <v>706137</v>
      </c>
      <c r="G105" s="198">
        <v>-456137</v>
      </c>
      <c r="H105" s="73"/>
      <c r="I105" s="37"/>
    </row>
    <row r="106" spans="2:8" s="29" customFormat="1" ht="12.75">
      <c r="B106" s="68"/>
      <c r="C106" s="68" t="s">
        <v>546</v>
      </c>
      <c r="D106" s="68" t="s">
        <v>120</v>
      </c>
      <c r="E106" s="75">
        <v>507240</v>
      </c>
      <c r="F106" s="75">
        <v>53871</v>
      </c>
      <c r="G106" s="198">
        <v>453369</v>
      </c>
      <c r="H106" s="73"/>
    </row>
    <row r="107" spans="2:8" s="29" customFormat="1" ht="12.75">
      <c r="B107" s="68">
        <v>601</v>
      </c>
      <c r="C107" s="82" t="s">
        <v>118</v>
      </c>
      <c r="D107" s="68"/>
      <c r="E107" s="75"/>
      <c r="F107" s="75"/>
      <c r="G107" s="198" t="s">
        <v>177</v>
      </c>
      <c r="H107" s="73"/>
    </row>
    <row r="108" spans="2:8" s="29" customFormat="1" ht="12.75">
      <c r="B108" s="68"/>
      <c r="C108" s="82" t="s">
        <v>215</v>
      </c>
      <c r="D108" s="68" t="s">
        <v>101</v>
      </c>
      <c r="E108" s="75">
        <v>1338213</v>
      </c>
      <c r="F108" s="75">
        <v>1247175</v>
      </c>
      <c r="G108" s="198">
        <v>91038</v>
      </c>
      <c r="H108" s="73"/>
    </row>
    <row r="109" spans="2:8" s="29" customFormat="1" ht="12.75">
      <c r="B109" s="68"/>
      <c r="C109" s="82" t="s">
        <v>216</v>
      </c>
      <c r="D109" s="68" t="s">
        <v>101</v>
      </c>
      <c r="E109" s="75">
        <v>8630</v>
      </c>
      <c r="F109" s="75">
        <v>100000</v>
      </c>
      <c r="G109" s="198">
        <v>-91370</v>
      </c>
      <c r="H109" s="73"/>
    </row>
    <row r="110" spans="2:9" s="29" customFormat="1" ht="12.75">
      <c r="B110" s="68">
        <v>602</v>
      </c>
      <c r="C110" s="82" t="s">
        <v>119</v>
      </c>
      <c r="D110" s="68"/>
      <c r="E110" s="75"/>
      <c r="F110" s="75"/>
      <c r="G110" s="198" t="s">
        <v>177</v>
      </c>
      <c r="H110" s="73"/>
      <c r="I110" s="37"/>
    </row>
    <row r="111" spans="2:8" s="29" customFormat="1" ht="12.75">
      <c r="B111" s="68"/>
      <c r="C111" s="83" t="s">
        <v>547</v>
      </c>
      <c r="D111" s="68" t="s">
        <v>129</v>
      </c>
      <c r="E111" s="75">
        <v>0</v>
      </c>
      <c r="F111" s="75">
        <v>299116</v>
      </c>
      <c r="G111" s="198">
        <v>-299116</v>
      </c>
      <c r="H111" s="73"/>
    </row>
    <row r="112" spans="2:8" s="29" customFormat="1" ht="12.75">
      <c r="B112" s="68">
        <v>605</v>
      </c>
      <c r="C112" s="83" t="s">
        <v>548</v>
      </c>
      <c r="D112" s="68"/>
      <c r="E112" s="75"/>
      <c r="F112" s="75"/>
      <c r="G112" s="198"/>
      <c r="H112" s="73"/>
    </row>
    <row r="113" spans="2:9" s="29" customFormat="1" ht="12.75">
      <c r="B113" s="68"/>
      <c r="C113" s="83" t="s">
        <v>549</v>
      </c>
      <c r="D113" s="68" t="s">
        <v>523</v>
      </c>
      <c r="E113" s="75">
        <v>-22137</v>
      </c>
      <c r="F113" s="75">
        <v>5576</v>
      </c>
      <c r="G113" s="198">
        <v>-27713</v>
      </c>
      <c r="H113" s="73"/>
      <c r="I113" s="37"/>
    </row>
    <row r="114" spans="2:8" s="29" customFormat="1" ht="12.75">
      <c r="B114" s="68"/>
      <c r="C114" s="83" t="s">
        <v>550</v>
      </c>
      <c r="D114" s="68" t="s">
        <v>523</v>
      </c>
      <c r="E114" s="75">
        <v>77210</v>
      </c>
      <c r="F114" s="75">
        <v>109770</v>
      </c>
      <c r="G114" s="198">
        <v>-32560</v>
      </c>
      <c r="H114" s="73"/>
    </row>
    <row r="115" spans="2:8" s="29" customFormat="1" ht="12.75">
      <c r="B115" s="68"/>
      <c r="C115" s="68"/>
      <c r="D115" s="68"/>
      <c r="E115" s="75"/>
      <c r="F115" s="75"/>
      <c r="G115" s="198"/>
      <c r="H115" s="73"/>
    </row>
    <row r="116" spans="2:8" s="42" customFormat="1" ht="20.25" customHeight="1">
      <c r="B116" s="67"/>
      <c r="C116" s="67" t="s">
        <v>551</v>
      </c>
      <c r="D116" s="67"/>
      <c r="E116" s="84"/>
      <c r="F116" s="84"/>
      <c r="G116" s="199">
        <f>SUM(G11:G114)</f>
        <v>24334756</v>
      </c>
      <c r="H116" s="85"/>
    </row>
    <row r="118" ht="12.75">
      <c r="G118" s="32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9"/>
  <sheetViews>
    <sheetView workbookViewId="0" topLeftCell="A7">
      <selection activeCell="G11" sqref="G11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27.7109375" style="0" customWidth="1"/>
    <col min="5" max="6" width="11.421875" style="0" customWidth="1"/>
    <col min="7" max="7" width="14.00390625" style="0" customWidth="1"/>
    <col min="8" max="8" width="15.57421875" style="4" customWidth="1"/>
    <col min="9" max="9" width="9.421875" style="0" bestFit="1" customWidth="1"/>
  </cols>
  <sheetData>
    <row r="1" ht="13.5" thickBot="1"/>
    <row r="2" spans="2:8" ht="26.25" thickBot="1">
      <c r="B2" s="15" t="str">
        <f>Total!B1</f>
        <v>Budgetoverførsler fra 2016 til 2017</v>
      </c>
      <c r="C2" s="16"/>
      <c r="D2" s="16"/>
      <c r="E2" s="16"/>
      <c r="F2" s="16"/>
      <c r="G2" s="16"/>
      <c r="H2" s="17"/>
    </row>
    <row r="4" spans="2:3" ht="18">
      <c r="B4" s="14" t="s">
        <v>23</v>
      </c>
      <c r="C4" s="2"/>
    </row>
    <row r="5" ht="18">
      <c r="B5" s="14" t="s">
        <v>14</v>
      </c>
    </row>
    <row r="6" spans="2:8" s="1" customFormat="1" ht="66" customHeight="1">
      <c r="B6" s="22" t="s">
        <v>196</v>
      </c>
      <c r="C6" s="22"/>
      <c r="D6" s="23" t="s">
        <v>22</v>
      </c>
      <c r="E6" s="24" t="s">
        <v>429</v>
      </c>
      <c r="F6" s="24" t="s">
        <v>430</v>
      </c>
      <c r="G6" s="24" t="s">
        <v>431</v>
      </c>
      <c r="H6" s="24" t="s">
        <v>16</v>
      </c>
    </row>
    <row r="7" spans="2:8" ht="27.6" customHeight="1">
      <c r="B7" s="66"/>
      <c r="C7" s="66"/>
      <c r="D7" s="66"/>
      <c r="E7" s="66"/>
      <c r="F7" s="66"/>
      <c r="G7" s="89" t="s">
        <v>19</v>
      </c>
      <c r="H7" s="65"/>
    </row>
    <row r="8" spans="2:8" ht="12.75">
      <c r="B8" s="38" t="s">
        <v>20</v>
      </c>
      <c r="C8" s="66"/>
      <c r="D8" s="66"/>
      <c r="E8" s="66"/>
      <c r="F8" s="66"/>
      <c r="G8" s="66"/>
      <c r="H8" s="65"/>
    </row>
    <row r="9" spans="2:8" ht="12.75">
      <c r="B9" s="66"/>
      <c r="C9" s="66"/>
      <c r="D9" s="66"/>
      <c r="E9" s="39"/>
      <c r="F9" s="39"/>
      <c r="G9" s="39"/>
      <c r="H9" s="100"/>
    </row>
    <row r="10" spans="2:8" ht="12.75">
      <c r="B10" s="66">
        <v>501</v>
      </c>
      <c r="C10" s="66" t="s">
        <v>439</v>
      </c>
      <c r="D10" s="66"/>
      <c r="E10" s="39"/>
      <c r="F10" s="39"/>
      <c r="G10" s="39"/>
      <c r="H10" s="100"/>
    </row>
    <row r="11" spans="2:8" ht="12.75">
      <c r="B11" s="66"/>
      <c r="C11" s="66" t="s">
        <v>88</v>
      </c>
      <c r="D11" s="66" t="s">
        <v>89</v>
      </c>
      <c r="E11" s="39">
        <v>2140722</v>
      </c>
      <c r="F11" s="39">
        <v>1755257</v>
      </c>
      <c r="G11" s="39">
        <f>SUM(E11-F11)</f>
        <v>385465</v>
      </c>
      <c r="H11" s="100" t="s">
        <v>456</v>
      </c>
    </row>
    <row r="12" spans="2:8" ht="12.75">
      <c r="B12" s="66"/>
      <c r="C12" s="70" t="s">
        <v>446</v>
      </c>
      <c r="D12" s="66" t="s">
        <v>90</v>
      </c>
      <c r="E12" s="39">
        <v>9727123</v>
      </c>
      <c r="F12" s="39">
        <v>12236983</v>
      </c>
      <c r="G12" s="39">
        <f aca="true" t="shared" si="0" ref="G12:G39">SUM(E12-F12)</f>
        <v>-2509860</v>
      </c>
      <c r="H12" s="100" t="s">
        <v>456</v>
      </c>
    </row>
    <row r="13" spans="2:8" ht="12.75">
      <c r="B13" s="66"/>
      <c r="C13" s="66" t="s">
        <v>91</v>
      </c>
      <c r="D13" s="66" t="s">
        <v>92</v>
      </c>
      <c r="E13" s="39">
        <v>6311698</v>
      </c>
      <c r="F13" s="39">
        <v>5452551</v>
      </c>
      <c r="G13" s="39">
        <f t="shared" si="0"/>
        <v>859147</v>
      </c>
      <c r="H13" s="100" t="s">
        <v>456</v>
      </c>
    </row>
    <row r="14" spans="2:8" ht="12.75">
      <c r="B14" s="66"/>
      <c r="C14" s="66" t="s">
        <v>93</v>
      </c>
      <c r="D14" s="66" t="s">
        <v>83</v>
      </c>
      <c r="E14" s="39">
        <v>2242805</v>
      </c>
      <c r="F14" s="39">
        <v>775415</v>
      </c>
      <c r="G14" s="39">
        <f t="shared" si="0"/>
        <v>1467390</v>
      </c>
      <c r="H14" s="100" t="s">
        <v>456</v>
      </c>
    </row>
    <row r="15" spans="2:8" ht="12.75">
      <c r="B15" s="66"/>
      <c r="C15" s="70" t="s">
        <v>443</v>
      </c>
      <c r="D15" s="66" t="s">
        <v>94</v>
      </c>
      <c r="E15" s="39">
        <v>4116316</v>
      </c>
      <c r="F15" s="39">
        <v>3549271</v>
      </c>
      <c r="G15" s="39">
        <f t="shared" si="0"/>
        <v>567045</v>
      </c>
      <c r="H15" s="100" t="s">
        <v>456</v>
      </c>
    </row>
    <row r="16" spans="2:8" ht="12.75">
      <c r="B16" s="66"/>
      <c r="C16" s="70" t="s">
        <v>444</v>
      </c>
      <c r="D16" s="66" t="s">
        <v>95</v>
      </c>
      <c r="E16" s="39">
        <v>-338390</v>
      </c>
      <c r="F16" s="39">
        <v>-180890</v>
      </c>
      <c r="G16" s="39">
        <f t="shared" si="0"/>
        <v>-157500</v>
      </c>
      <c r="H16" s="100" t="s">
        <v>456</v>
      </c>
    </row>
    <row r="17" spans="2:8" ht="12.75">
      <c r="B17" s="66"/>
      <c r="C17" s="70" t="s">
        <v>445</v>
      </c>
      <c r="D17" s="66" t="s">
        <v>96</v>
      </c>
      <c r="E17" s="39">
        <v>3043903</v>
      </c>
      <c r="F17" s="39">
        <v>3200312</v>
      </c>
      <c r="G17" s="39">
        <f t="shared" si="0"/>
        <v>-156409</v>
      </c>
      <c r="H17" s="100" t="s">
        <v>456</v>
      </c>
    </row>
    <row r="18" spans="2:8" ht="12.75">
      <c r="B18" s="66"/>
      <c r="C18" s="66" t="s">
        <v>97</v>
      </c>
      <c r="D18" s="66" t="s">
        <v>98</v>
      </c>
      <c r="E18" s="39">
        <v>25097544</v>
      </c>
      <c r="F18" s="39">
        <v>24679339</v>
      </c>
      <c r="G18" s="39">
        <f>SUM(E18-F18)</f>
        <v>418205</v>
      </c>
      <c r="H18" s="100" t="s">
        <v>456</v>
      </c>
    </row>
    <row r="19" spans="2:9" ht="12.75">
      <c r="B19" s="66"/>
      <c r="C19" s="66" t="s">
        <v>99</v>
      </c>
      <c r="D19" s="66" t="s">
        <v>100</v>
      </c>
      <c r="E19" s="39">
        <v>18739928</v>
      </c>
      <c r="F19" s="39">
        <v>18905078</v>
      </c>
      <c r="G19" s="39">
        <f t="shared" si="0"/>
        <v>-165150</v>
      </c>
      <c r="H19" s="100" t="s">
        <v>456</v>
      </c>
      <c r="I19" s="3"/>
    </row>
    <row r="20" spans="2:9" s="35" customFormat="1" ht="12.75">
      <c r="B20" s="66"/>
      <c r="C20" s="66" t="s">
        <v>277</v>
      </c>
      <c r="D20" s="66" t="s">
        <v>102</v>
      </c>
      <c r="E20" s="39">
        <v>57690</v>
      </c>
      <c r="F20" s="39">
        <v>41160</v>
      </c>
      <c r="G20" s="39">
        <f t="shared" si="0"/>
        <v>16530</v>
      </c>
      <c r="H20" s="100" t="s">
        <v>456</v>
      </c>
      <c r="I20" s="36"/>
    </row>
    <row r="21" spans="2:8" ht="12.75">
      <c r="B21" s="66"/>
      <c r="C21" s="66"/>
      <c r="D21" s="66"/>
      <c r="E21" s="39"/>
      <c r="F21" s="39"/>
      <c r="G21" s="39"/>
      <c r="H21" s="100"/>
    </row>
    <row r="22" spans="2:8" ht="12.75">
      <c r="B22" s="66">
        <v>502</v>
      </c>
      <c r="C22" s="66" t="s">
        <v>80</v>
      </c>
      <c r="D22" s="66"/>
      <c r="E22" s="39"/>
      <c r="F22" s="39"/>
      <c r="G22" s="39"/>
      <c r="H22" s="100"/>
    </row>
    <row r="23" spans="2:8" ht="12.75">
      <c r="B23" s="66"/>
      <c r="C23" s="66" t="s">
        <v>230</v>
      </c>
      <c r="D23" s="66" t="s">
        <v>175</v>
      </c>
      <c r="E23" s="39">
        <v>26640</v>
      </c>
      <c r="F23" s="39">
        <v>8209</v>
      </c>
      <c r="G23" s="39">
        <f t="shared" si="0"/>
        <v>18431</v>
      </c>
      <c r="H23" s="100" t="s">
        <v>457</v>
      </c>
    </row>
    <row r="24" spans="2:8" s="35" customFormat="1" ht="12.75">
      <c r="B24" s="66"/>
      <c r="C24" s="66" t="s">
        <v>279</v>
      </c>
      <c r="D24" s="66" t="s">
        <v>89</v>
      </c>
      <c r="E24" s="39">
        <v>447529</v>
      </c>
      <c r="F24" s="39">
        <v>538192</v>
      </c>
      <c r="G24" s="39">
        <f t="shared" si="0"/>
        <v>-90663</v>
      </c>
      <c r="H24" s="100" t="s">
        <v>457</v>
      </c>
    </row>
    <row r="25" spans="2:8" s="35" customFormat="1" ht="12.75">
      <c r="B25" s="66"/>
      <c r="C25" s="66" t="s">
        <v>278</v>
      </c>
      <c r="D25" s="66" t="s">
        <v>107</v>
      </c>
      <c r="E25" s="39">
        <v>0</v>
      </c>
      <c r="F25" s="39">
        <v>0</v>
      </c>
      <c r="G25" s="39">
        <f t="shared" si="0"/>
        <v>0</v>
      </c>
      <c r="H25" s="100" t="s">
        <v>457</v>
      </c>
    </row>
    <row r="26" spans="2:8" s="35" customFormat="1" ht="12.75">
      <c r="B26" s="66"/>
      <c r="C26" s="66" t="s">
        <v>248</v>
      </c>
      <c r="D26" s="66" t="s">
        <v>109</v>
      </c>
      <c r="E26" s="39">
        <v>815</v>
      </c>
      <c r="F26" s="39">
        <v>967</v>
      </c>
      <c r="G26" s="39">
        <f t="shared" si="0"/>
        <v>-152</v>
      </c>
      <c r="H26" s="100" t="s">
        <v>457</v>
      </c>
    </row>
    <row r="27" spans="2:8" s="35" customFormat="1" ht="12.75">
      <c r="B27" s="66"/>
      <c r="C27" s="66" t="s">
        <v>233</v>
      </c>
      <c r="D27" s="66" t="s">
        <v>234</v>
      </c>
      <c r="E27" s="39">
        <v>1149950</v>
      </c>
      <c r="F27" s="39">
        <v>1123873</v>
      </c>
      <c r="G27" s="39">
        <f t="shared" si="0"/>
        <v>26077</v>
      </c>
      <c r="H27" s="100" t="s">
        <v>457</v>
      </c>
    </row>
    <row r="28" spans="2:8" s="35" customFormat="1" ht="12.75">
      <c r="B28" s="66"/>
      <c r="C28" s="66" t="s">
        <v>113</v>
      </c>
      <c r="D28" s="66" t="s">
        <v>90</v>
      </c>
      <c r="E28" s="39">
        <v>274519</v>
      </c>
      <c r="F28" s="39">
        <v>148229</v>
      </c>
      <c r="G28" s="39">
        <f t="shared" si="0"/>
        <v>126290</v>
      </c>
      <c r="H28" s="100" t="s">
        <v>457</v>
      </c>
    </row>
    <row r="29" spans="2:8" s="35" customFormat="1" ht="12.75">
      <c r="B29" s="66"/>
      <c r="C29" s="66" t="s">
        <v>103</v>
      </c>
      <c r="D29" s="66" t="s">
        <v>87</v>
      </c>
      <c r="E29" s="39">
        <v>2038400</v>
      </c>
      <c r="F29" s="39">
        <v>1773924</v>
      </c>
      <c r="G29" s="39">
        <f t="shared" si="0"/>
        <v>264476</v>
      </c>
      <c r="H29" s="100" t="s">
        <v>457</v>
      </c>
    </row>
    <row r="30" spans="2:8" s="35" customFormat="1" ht="12.75">
      <c r="B30" s="66"/>
      <c r="C30" s="66" t="s">
        <v>104</v>
      </c>
      <c r="D30" s="66" t="s">
        <v>105</v>
      </c>
      <c r="E30" s="39">
        <v>108064</v>
      </c>
      <c r="F30" s="39">
        <v>118809</v>
      </c>
      <c r="G30" s="39">
        <f t="shared" si="0"/>
        <v>-10745</v>
      </c>
      <c r="H30" s="100" t="s">
        <v>457</v>
      </c>
    </row>
    <row r="31" spans="2:8" ht="12.75">
      <c r="B31" s="66"/>
      <c r="C31" s="66" t="s">
        <v>81</v>
      </c>
      <c r="D31" s="66" t="s">
        <v>82</v>
      </c>
      <c r="E31" s="39">
        <v>1133805</v>
      </c>
      <c r="F31" s="39">
        <v>933805</v>
      </c>
      <c r="G31" s="39">
        <f t="shared" si="0"/>
        <v>200000</v>
      </c>
      <c r="H31" s="100" t="s">
        <v>457</v>
      </c>
    </row>
    <row r="32" spans="2:8" ht="12.75">
      <c r="B32" s="66"/>
      <c r="C32" s="66" t="s">
        <v>111</v>
      </c>
      <c r="D32" s="66" t="s">
        <v>84</v>
      </c>
      <c r="E32" s="39">
        <v>118218</v>
      </c>
      <c r="F32" s="39">
        <v>71472</v>
      </c>
      <c r="G32" s="39">
        <f t="shared" si="0"/>
        <v>46746</v>
      </c>
      <c r="H32" s="100" t="s">
        <v>457</v>
      </c>
    </row>
    <row r="33" spans="2:8" ht="12.75">
      <c r="B33" s="66"/>
      <c r="C33" s="66" t="s">
        <v>141</v>
      </c>
      <c r="D33" s="66" t="s">
        <v>142</v>
      </c>
      <c r="E33" s="39">
        <v>125420</v>
      </c>
      <c r="F33" s="39">
        <v>125420</v>
      </c>
      <c r="G33" s="39">
        <f t="shared" si="0"/>
        <v>0</v>
      </c>
      <c r="H33" s="100" t="s">
        <v>457</v>
      </c>
    </row>
    <row r="34" spans="2:8" ht="12.75">
      <c r="B34" s="66"/>
      <c r="C34" s="66" t="s">
        <v>112</v>
      </c>
      <c r="D34" s="66" t="s">
        <v>85</v>
      </c>
      <c r="E34" s="39">
        <v>1832406</v>
      </c>
      <c r="F34" s="39">
        <v>1669906</v>
      </c>
      <c r="G34" s="39">
        <f t="shared" si="0"/>
        <v>162500</v>
      </c>
      <c r="H34" s="100" t="s">
        <v>457</v>
      </c>
    </row>
    <row r="35" spans="2:8" ht="12.75">
      <c r="B35" s="66"/>
      <c r="C35" s="66" t="s">
        <v>231</v>
      </c>
      <c r="D35" s="66" t="s">
        <v>458</v>
      </c>
      <c r="E35" s="39">
        <v>-515454</v>
      </c>
      <c r="F35" s="39">
        <v>-568415</v>
      </c>
      <c r="G35" s="39">
        <f t="shared" si="0"/>
        <v>52961</v>
      </c>
      <c r="H35" s="100" t="s">
        <v>457</v>
      </c>
    </row>
    <row r="36" spans="2:8" s="35" customFormat="1" ht="12.75">
      <c r="B36" s="66"/>
      <c r="C36" s="66" t="s">
        <v>280</v>
      </c>
      <c r="D36" s="66" t="s">
        <v>458</v>
      </c>
      <c r="E36" s="39">
        <v>311367</v>
      </c>
      <c r="F36" s="39">
        <v>84000</v>
      </c>
      <c r="G36" s="39">
        <f t="shared" si="0"/>
        <v>227367</v>
      </c>
      <c r="H36" s="100" t="s">
        <v>457</v>
      </c>
    </row>
    <row r="37" spans="2:8" ht="12.75">
      <c r="B37" s="66"/>
      <c r="C37" s="70" t="s">
        <v>445</v>
      </c>
      <c r="D37" s="66" t="s">
        <v>96</v>
      </c>
      <c r="E37" s="39">
        <v>20235</v>
      </c>
      <c r="F37" s="39">
        <v>20249</v>
      </c>
      <c r="G37" s="39">
        <v>0</v>
      </c>
      <c r="H37" s="100" t="s">
        <v>457</v>
      </c>
    </row>
    <row r="38" spans="2:8" ht="12.75">
      <c r="B38" s="66"/>
      <c r="C38" s="66" t="s">
        <v>281</v>
      </c>
      <c r="D38" s="66" t="s">
        <v>98</v>
      </c>
      <c r="E38" s="39">
        <v>292897</v>
      </c>
      <c r="F38" s="39">
        <v>261615</v>
      </c>
      <c r="G38" s="39">
        <f t="shared" si="0"/>
        <v>31282</v>
      </c>
      <c r="H38" s="100" t="s">
        <v>457</v>
      </c>
    </row>
    <row r="39" spans="2:8" ht="12.75">
      <c r="B39" s="66"/>
      <c r="C39" s="66" t="s">
        <v>283</v>
      </c>
      <c r="D39" s="66" t="s">
        <v>232</v>
      </c>
      <c r="E39" s="39">
        <v>2800000</v>
      </c>
      <c r="F39" s="39">
        <v>2800000</v>
      </c>
      <c r="G39" s="39">
        <f t="shared" si="0"/>
        <v>0</v>
      </c>
      <c r="H39" s="100" t="s">
        <v>457</v>
      </c>
    </row>
    <row r="40" spans="2:9" ht="12.75">
      <c r="B40" s="66"/>
      <c r="C40" s="66"/>
      <c r="D40" s="66"/>
      <c r="E40" s="39"/>
      <c r="F40" s="39"/>
      <c r="G40" s="39"/>
      <c r="H40" s="100"/>
      <c r="I40" s="3"/>
    </row>
    <row r="41" spans="2:9" s="35" customFormat="1" ht="12.75">
      <c r="B41" s="66"/>
      <c r="C41" s="66"/>
      <c r="D41" s="66"/>
      <c r="E41" s="39"/>
      <c r="F41" s="39"/>
      <c r="G41" s="39"/>
      <c r="H41" s="100"/>
      <c r="I41" s="36"/>
    </row>
    <row r="42" spans="2:8" ht="12.75">
      <c r="B42" s="38" t="s">
        <v>242</v>
      </c>
      <c r="C42" s="66"/>
      <c r="D42" s="66"/>
      <c r="E42" s="39"/>
      <c r="F42" s="39"/>
      <c r="G42" s="39"/>
      <c r="H42" s="100"/>
    </row>
    <row r="43" spans="2:8" ht="12.75">
      <c r="B43" s="38"/>
      <c r="C43" s="66"/>
      <c r="D43" s="66"/>
      <c r="E43" s="39"/>
      <c r="F43" s="39"/>
      <c r="G43" s="39"/>
      <c r="H43" s="100"/>
    </row>
    <row r="44" spans="2:8" ht="12.75">
      <c r="B44" s="66">
        <v>101</v>
      </c>
      <c r="C44" s="66" t="s">
        <v>459</v>
      </c>
      <c r="D44" s="66"/>
      <c r="E44" s="39"/>
      <c r="F44" s="39"/>
      <c r="G44" s="39"/>
      <c r="H44" s="100"/>
    </row>
    <row r="45" spans="2:8" ht="12.75">
      <c r="B45" s="66"/>
      <c r="C45" s="66" t="s">
        <v>460</v>
      </c>
      <c r="D45" s="66" t="s">
        <v>94</v>
      </c>
      <c r="E45" s="39">
        <v>960268</v>
      </c>
      <c r="F45" s="39">
        <v>953569</v>
      </c>
      <c r="G45" s="39">
        <f>SUM(E45-F45)</f>
        <v>6699</v>
      </c>
      <c r="H45" s="100"/>
    </row>
    <row r="46" spans="2:8" ht="12.75">
      <c r="B46" s="66"/>
      <c r="C46" s="66"/>
      <c r="D46" s="66"/>
      <c r="E46" s="39"/>
      <c r="F46" s="39"/>
      <c r="G46" s="39"/>
      <c r="H46" s="100"/>
    </row>
    <row r="47" spans="2:8" ht="12.75">
      <c r="B47" s="38" t="s">
        <v>150</v>
      </c>
      <c r="C47" s="66"/>
      <c r="D47" s="66"/>
      <c r="E47" s="39"/>
      <c r="F47" s="39"/>
      <c r="G47" s="39"/>
      <c r="H47" s="100"/>
    </row>
    <row r="48" spans="2:8" s="51" customFormat="1" ht="12.75">
      <c r="B48" s="38"/>
      <c r="C48" s="66"/>
      <c r="D48" s="66"/>
      <c r="E48" s="39"/>
      <c r="F48" s="39"/>
      <c r="G48" s="39"/>
      <c r="H48" s="100"/>
    </row>
    <row r="49" spans="2:8" s="51" customFormat="1" ht="12.75">
      <c r="B49" s="70">
        <v>103</v>
      </c>
      <c r="C49" s="66" t="s">
        <v>461</v>
      </c>
      <c r="D49" s="70"/>
      <c r="E49" s="39"/>
      <c r="F49" s="39"/>
      <c r="G49" s="39"/>
      <c r="H49" s="100"/>
    </row>
    <row r="50" spans="2:8" s="51" customFormat="1" ht="12.75">
      <c r="B50" s="70"/>
      <c r="C50" s="70" t="s">
        <v>282</v>
      </c>
      <c r="D50" s="70" t="s">
        <v>101</v>
      </c>
      <c r="E50" s="39">
        <v>325000</v>
      </c>
      <c r="F50" s="39">
        <v>0</v>
      </c>
      <c r="G50" s="39">
        <f>SUM(E50-F50)</f>
        <v>325000</v>
      </c>
      <c r="H50" s="100"/>
    </row>
    <row r="51" spans="2:8" ht="12.75">
      <c r="B51" s="38"/>
      <c r="C51" s="66"/>
      <c r="D51" s="66"/>
      <c r="E51" s="39"/>
      <c r="F51" s="39"/>
      <c r="G51" s="39"/>
      <c r="H51" s="100"/>
    </row>
    <row r="52" spans="2:8" ht="12.75">
      <c r="B52" s="66">
        <v>502</v>
      </c>
      <c r="C52" s="66" t="s">
        <v>80</v>
      </c>
      <c r="D52" s="66"/>
      <c r="E52" s="39"/>
      <c r="F52" s="39"/>
      <c r="G52" s="39"/>
      <c r="H52" s="100"/>
    </row>
    <row r="53" spans="2:8" s="35" customFormat="1" ht="12.75">
      <c r="B53" s="66"/>
      <c r="C53" s="66" t="s">
        <v>247</v>
      </c>
      <c r="D53" s="66" t="s">
        <v>89</v>
      </c>
      <c r="E53" s="39">
        <v>-100297</v>
      </c>
      <c r="F53" s="39">
        <v>16948</v>
      </c>
      <c r="G53" s="39">
        <f>SUM(E53-F53)</f>
        <v>-117245</v>
      </c>
      <c r="H53" s="100" t="s">
        <v>457</v>
      </c>
    </row>
    <row r="54" spans="2:8" s="35" customFormat="1" ht="12.75">
      <c r="B54" s="66"/>
      <c r="C54" s="66" t="s">
        <v>284</v>
      </c>
      <c r="D54" s="66" t="s">
        <v>234</v>
      </c>
      <c r="E54" s="39">
        <v>985149</v>
      </c>
      <c r="F54" s="39">
        <v>425185</v>
      </c>
      <c r="G54" s="39">
        <f aca="true" t="shared" si="1" ref="G54:G69">SUM(E54-F54)</f>
        <v>559964</v>
      </c>
      <c r="H54" s="100" t="s">
        <v>457</v>
      </c>
    </row>
    <row r="55" spans="2:8" s="35" customFormat="1" ht="12.75">
      <c r="B55" s="66"/>
      <c r="C55" s="66" t="s">
        <v>285</v>
      </c>
      <c r="D55" s="66" t="s">
        <v>87</v>
      </c>
      <c r="E55" s="39">
        <v>390045</v>
      </c>
      <c r="F55" s="39">
        <v>251210</v>
      </c>
      <c r="G55" s="39">
        <f t="shared" si="1"/>
        <v>138835</v>
      </c>
      <c r="H55" s="100" t="s">
        <v>457</v>
      </c>
    </row>
    <row r="56" spans="2:8" s="35" customFormat="1" ht="12.75">
      <c r="B56" s="66"/>
      <c r="C56" s="66" t="s">
        <v>286</v>
      </c>
      <c r="D56" s="66" t="s">
        <v>87</v>
      </c>
      <c r="E56" s="39">
        <v>240000</v>
      </c>
      <c r="F56" s="39">
        <v>240000</v>
      </c>
      <c r="G56" s="39">
        <f t="shared" si="1"/>
        <v>0</v>
      </c>
      <c r="H56" s="100" t="s">
        <v>457</v>
      </c>
    </row>
    <row r="57" spans="2:8" s="35" customFormat="1" ht="12.75">
      <c r="B57" s="66"/>
      <c r="C57" s="70" t="s">
        <v>447</v>
      </c>
      <c r="D57" s="66" t="s">
        <v>87</v>
      </c>
      <c r="E57" s="39">
        <v>418350</v>
      </c>
      <c r="F57" s="39">
        <v>145886</v>
      </c>
      <c r="G57" s="39">
        <f t="shared" si="1"/>
        <v>272464</v>
      </c>
      <c r="H57" s="100" t="s">
        <v>457</v>
      </c>
    </row>
    <row r="58" spans="2:8" s="35" customFormat="1" ht="12.75">
      <c r="B58" s="66"/>
      <c r="C58" s="66" t="s">
        <v>161</v>
      </c>
      <c r="D58" s="66" t="s">
        <v>131</v>
      </c>
      <c r="E58" s="39">
        <v>675727</v>
      </c>
      <c r="F58" s="39">
        <v>508030</v>
      </c>
      <c r="G58" s="39">
        <f t="shared" si="1"/>
        <v>167697</v>
      </c>
      <c r="H58" s="100" t="s">
        <v>457</v>
      </c>
    </row>
    <row r="59" spans="2:8" s="35" customFormat="1" ht="12.75">
      <c r="B59" s="66"/>
      <c r="C59" s="66" t="s">
        <v>130</v>
      </c>
      <c r="D59" s="66" t="s">
        <v>131</v>
      </c>
      <c r="E59" s="39">
        <v>105680</v>
      </c>
      <c r="F59" s="39">
        <v>46029</v>
      </c>
      <c r="G59" s="39">
        <f t="shared" si="1"/>
        <v>59651</v>
      </c>
      <c r="H59" s="100" t="s">
        <v>457</v>
      </c>
    </row>
    <row r="60" spans="2:8" s="35" customFormat="1" ht="12.75">
      <c r="B60" s="66"/>
      <c r="C60" s="66" t="s">
        <v>287</v>
      </c>
      <c r="D60" s="66" t="s">
        <v>82</v>
      </c>
      <c r="E60" s="39">
        <v>10970</v>
      </c>
      <c r="F60" s="39">
        <v>2044</v>
      </c>
      <c r="G60" s="39">
        <f t="shared" si="1"/>
        <v>8926</v>
      </c>
      <c r="H60" s="100" t="s">
        <v>457</v>
      </c>
    </row>
    <row r="61" spans="2:8" s="35" customFormat="1" ht="12.75">
      <c r="B61" s="66"/>
      <c r="C61" s="66" t="s">
        <v>288</v>
      </c>
      <c r="D61" s="66" t="s">
        <v>82</v>
      </c>
      <c r="E61" s="39">
        <v>-28726</v>
      </c>
      <c r="F61" s="39">
        <v>-28726</v>
      </c>
      <c r="G61" s="39">
        <f t="shared" si="1"/>
        <v>0</v>
      </c>
      <c r="H61" s="100" t="s">
        <v>457</v>
      </c>
    </row>
    <row r="62" spans="2:8" s="35" customFormat="1" ht="12.75">
      <c r="B62" s="66"/>
      <c r="C62" s="66" t="s">
        <v>289</v>
      </c>
      <c r="D62" s="66" t="s">
        <v>82</v>
      </c>
      <c r="E62" s="39">
        <v>-20376</v>
      </c>
      <c r="F62" s="39">
        <v>-20376</v>
      </c>
      <c r="G62" s="39">
        <f t="shared" si="1"/>
        <v>0</v>
      </c>
      <c r="H62" s="100" t="s">
        <v>457</v>
      </c>
    </row>
    <row r="63" spans="2:8" s="35" customFormat="1" ht="12.75">
      <c r="B63" s="66"/>
      <c r="C63" s="66" t="s">
        <v>290</v>
      </c>
      <c r="D63" s="66" t="s">
        <v>82</v>
      </c>
      <c r="E63" s="39">
        <v>-27477</v>
      </c>
      <c r="F63" s="39">
        <v>-27477</v>
      </c>
      <c r="G63" s="39">
        <f t="shared" si="1"/>
        <v>0</v>
      </c>
      <c r="H63" s="100" t="s">
        <v>457</v>
      </c>
    </row>
    <row r="64" spans="2:8" s="35" customFormat="1" ht="12.75">
      <c r="B64" s="66"/>
      <c r="C64" s="66" t="s">
        <v>291</v>
      </c>
      <c r="D64" s="66" t="s">
        <v>82</v>
      </c>
      <c r="E64" s="125">
        <v>1660</v>
      </c>
      <c r="F64" s="39">
        <v>1660</v>
      </c>
      <c r="G64" s="39">
        <f t="shared" si="1"/>
        <v>0</v>
      </c>
      <c r="H64" s="100" t="s">
        <v>457</v>
      </c>
    </row>
    <row r="65" spans="2:8" s="51" customFormat="1" ht="12.75">
      <c r="B65" s="66"/>
      <c r="C65" s="70" t="s">
        <v>462</v>
      </c>
      <c r="D65" s="70" t="s">
        <v>82</v>
      </c>
      <c r="E65" s="125">
        <v>0</v>
      </c>
      <c r="F65" s="39">
        <v>22000</v>
      </c>
      <c r="G65" s="39">
        <f t="shared" si="1"/>
        <v>-22000</v>
      </c>
      <c r="H65" s="100" t="s">
        <v>457</v>
      </c>
    </row>
    <row r="66" spans="2:8" s="51" customFormat="1" ht="12.75">
      <c r="B66" s="66"/>
      <c r="C66" s="70" t="s">
        <v>463</v>
      </c>
      <c r="D66" s="70" t="s">
        <v>82</v>
      </c>
      <c r="E66" s="125">
        <v>0</v>
      </c>
      <c r="F66" s="39">
        <v>57300</v>
      </c>
      <c r="G66" s="39">
        <f t="shared" si="1"/>
        <v>-57300</v>
      </c>
      <c r="H66" s="100" t="s">
        <v>457</v>
      </c>
    </row>
    <row r="67" spans="2:8" s="35" customFormat="1" ht="12.75">
      <c r="B67" s="66"/>
      <c r="C67" s="70" t="s">
        <v>464</v>
      </c>
      <c r="D67" s="70" t="s">
        <v>82</v>
      </c>
      <c r="E67" s="39">
        <v>0</v>
      </c>
      <c r="F67" s="39">
        <v>258085</v>
      </c>
      <c r="G67" s="39">
        <f t="shared" si="1"/>
        <v>-258085</v>
      </c>
      <c r="H67" s="100" t="s">
        <v>457</v>
      </c>
    </row>
    <row r="68" spans="2:8" s="51" customFormat="1" ht="12.75">
      <c r="B68" s="66"/>
      <c r="C68" s="70" t="s">
        <v>465</v>
      </c>
      <c r="D68" s="70" t="s">
        <v>82</v>
      </c>
      <c r="E68" s="39">
        <v>0</v>
      </c>
      <c r="F68" s="39">
        <v>-62650</v>
      </c>
      <c r="G68" s="39">
        <f t="shared" si="1"/>
        <v>62650</v>
      </c>
      <c r="H68" s="100" t="s">
        <v>457</v>
      </c>
    </row>
    <row r="69" spans="2:8" s="51" customFormat="1" ht="12.75">
      <c r="B69" s="66"/>
      <c r="C69" s="70" t="s">
        <v>466</v>
      </c>
      <c r="D69" s="70" t="s">
        <v>467</v>
      </c>
      <c r="E69" s="39">
        <v>0</v>
      </c>
      <c r="F69" s="39">
        <v>662500</v>
      </c>
      <c r="G69" s="39">
        <f t="shared" si="1"/>
        <v>-662500</v>
      </c>
      <c r="H69" s="100" t="s">
        <v>457</v>
      </c>
    </row>
    <row r="70" spans="2:8" s="51" customFormat="1" ht="12.75">
      <c r="B70" s="66"/>
      <c r="C70" s="70"/>
      <c r="D70" s="70"/>
      <c r="E70" s="39"/>
      <c r="F70" s="39"/>
      <c r="G70" s="39"/>
      <c r="H70" s="100"/>
    </row>
    <row r="71" spans="2:8" s="51" customFormat="1" ht="12.75">
      <c r="B71" s="66">
        <v>601</v>
      </c>
      <c r="C71" s="70" t="s">
        <v>118</v>
      </c>
      <c r="D71" s="95"/>
      <c r="E71" s="39"/>
      <c r="F71" s="39"/>
      <c r="G71" s="39"/>
      <c r="H71" s="100"/>
    </row>
    <row r="72" spans="2:8" s="51" customFormat="1" ht="12.75">
      <c r="B72" s="66"/>
      <c r="C72" s="188" t="s">
        <v>282</v>
      </c>
      <c r="D72" s="188" t="s">
        <v>101</v>
      </c>
      <c r="E72" s="189">
        <v>11691377</v>
      </c>
      <c r="F72" s="189">
        <v>11409040</v>
      </c>
      <c r="G72" s="189">
        <f aca="true" t="shared" si="2" ref="G72">SUM(E72-F72)</f>
        <v>282337</v>
      </c>
      <c r="H72" s="190" t="s">
        <v>457</v>
      </c>
    </row>
    <row r="73" spans="2:8" s="51" customFormat="1" ht="12.75">
      <c r="B73" s="66"/>
      <c r="C73" s="66"/>
      <c r="D73" s="70"/>
      <c r="E73" s="39"/>
      <c r="F73" s="39"/>
      <c r="G73" s="39"/>
      <c r="H73" s="100"/>
    </row>
    <row r="74" spans="2:10" ht="12" customHeight="1">
      <c r="B74" s="66"/>
      <c r="C74" s="66"/>
      <c r="D74" s="66"/>
      <c r="E74" s="39"/>
      <c r="F74" s="39"/>
      <c r="G74" s="39"/>
      <c r="H74" s="100"/>
      <c r="J74" s="187"/>
    </row>
    <row r="75" spans="2:8" ht="12.75">
      <c r="B75" s="38" t="s">
        <v>9</v>
      </c>
      <c r="C75" s="38"/>
      <c r="D75" s="38"/>
      <c r="E75" s="86">
        <f>SUM(E8:E73)</f>
        <v>96931500</v>
      </c>
      <c r="F75" s="86">
        <f>SUM(F8:F73)</f>
        <v>94384988</v>
      </c>
      <c r="G75" s="86">
        <f>SUM(G11:G74)</f>
        <v>2546526</v>
      </c>
      <c r="H75" s="101"/>
    </row>
    <row r="76" spans="2:8" s="1" customFormat="1" ht="12.75">
      <c r="B76" s="66"/>
      <c r="C76" s="66"/>
      <c r="D76" s="66"/>
      <c r="E76" s="39"/>
      <c r="F76" s="39"/>
      <c r="G76" s="39"/>
      <c r="H76" s="100"/>
    </row>
    <row r="77" spans="2:8" ht="12.75">
      <c r="B77" s="38" t="s">
        <v>433</v>
      </c>
      <c r="C77" s="38"/>
      <c r="D77" s="38"/>
      <c r="E77" s="86">
        <f>E75</f>
        <v>96931500</v>
      </c>
      <c r="F77" s="86">
        <f>F75</f>
        <v>94384988</v>
      </c>
      <c r="G77" s="86">
        <f>SUM(G75)</f>
        <v>2546526</v>
      </c>
      <c r="H77" s="101"/>
    </row>
    <row r="78" spans="5:8" ht="12.75">
      <c r="E78" s="3"/>
      <c r="F78" s="3"/>
      <c r="G78" s="3"/>
      <c r="H78" s="7"/>
    </row>
    <row r="79" spans="2:8" ht="12.75">
      <c r="B79" s="12"/>
      <c r="H79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1"/>
  <sheetViews>
    <sheetView workbookViewId="0" topLeftCell="A1">
      <pane ySplit="1" topLeftCell="A80" activePane="bottomLeft" state="frozen"/>
      <selection pane="topLeft" activeCell="E7" sqref="E7"/>
      <selection pane="bottomLeft" activeCell="G94" sqref="G94:G95"/>
    </sheetView>
  </sheetViews>
  <sheetFormatPr defaultColWidth="9.140625" defaultRowHeight="12.75"/>
  <cols>
    <col min="1" max="1" width="1.57421875" style="0" customWidth="1"/>
    <col min="2" max="2" width="9.57421875" style="0" customWidth="1"/>
    <col min="3" max="3" width="26.421875" style="0" customWidth="1"/>
    <col min="5" max="5" width="11.57421875" style="0" customWidth="1"/>
    <col min="6" max="6" width="12.421875" style="0" customWidth="1"/>
    <col min="7" max="7" width="14.421875" style="0" customWidth="1"/>
    <col min="8" max="8" width="11.57421875" style="4" customWidth="1"/>
  </cols>
  <sheetData>
    <row r="1" ht="13.5" thickBot="1"/>
    <row r="2" spans="1:8" ht="26.25" thickBot="1">
      <c r="A2" s="41"/>
      <c r="B2" s="44" t="s">
        <v>428</v>
      </c>
      <c r="C2" s="45"/>
      <c r="D2" s="45"/>
      <c r="E2" s="45"/>
      <c r="F2" s="45"/>
      <c r="G2" s="45"/>
      <c r="H2" s="46"/>
    </row>
    <row r="3" spans="2:8" s="51" customFormat="1" ht="25.5">
      <c r="B3" s="64"/>
      <c r="C3" s="64"/>
      <c r="D3" s="64"/>
      <c r="E3" s="64"/>
      <c r="F3" s="64"/>
      <c r="G3" s="64"/>
      <c r="H3" s="64"/>
    </row>
    <row r="4" spans="2:8" s="51" customFormat="1" ht="25.5">
      <c r="B4" s="53" t="s">
        <v>11</v>
      </c>
      <c r="C4" s="64"/>
      <c r="D4" s="64"/>
      <c r="E4" s="64"/>
      <c r="F4" s="64"/>
      <c r="G4" s="64"/>
      <c r="H4" s="64"/>
    </row>
    <row r="5" spans="1:8" ht="18">
      <c r="A5" s="41"/>
      <c r="B5" s="53" t="s">
        <v>14</v>
      </c>
      <c r="C5" s="41"/>
      <c r="D5" s="41"/>
      <c r="E5" s="41"/>
      <c r="F5" s="41"/>
      <c r="G5" s="40"/>
      <c r="H5" s="41"/>
    </row>
    <row r="6" spans="1:8" ht="39" thickBot="1">
      <c r="A6" s="42"/>
      <c r="B6" s="48" t="s">
        <v>196</v>
      </c>
      <c r="C6" s="48"/>
      <c r="D6" s="49" t="s">
        <v>22</v>
      </c>
      <c r="E6" s="50" t="s">
        <v>429</v>
      </c>
      <c r="F6" s="50" t="s">
        <v>430</v>
      </c>
      <c r="G6" s="47" t="s">
        <v>431</v>
      </c>
      <c r="H6" s="50" t="s">
        <v>195</v>
      </c>
    </row>
    <row r="7" spans="1:8" ht="28.5" customHeight="1" thickBot="1">
      <c r="A7" s="41"/>
      <c r="B7" s="103"/>
      <c r="C7" s="103"/>
      <c r="D7" s="104"/>
      <c r="E7" s="103"/>
      <c r="F7" s="103"/>
      <c r="G7" s="119" t="s">
        <v>19</v>
      </c>
      <c r="H7" s="103"/>
    </row>
    <row r="8" spans="1:8" ht="13.5" thickBot="1">
      <c r="A8" s="41"/>
      <c r="B8" s="102" t="s">
        <v>20</v>
      </c>
      <c r="C8" s="103"/>
      <c r="D8" s="104"/>
      <c r="E8" s="103"/>
      <c r="F8" s="103"/>
      <c r="G8" s="103"/>
      <c r="H8" s="103"/>
    </row>
    <row r="9" spans="1:8" ht="13.5" thickBot="1">
      <c r="A9" s="41"/>
      <c r="B9" s="102"/>
      <c r="C9" s="103"/>
      <c r="D9" s="104"/>
      <c r="E9" s="103"/>
      <c r="F9" s="103"/>
      <c r="G9" s="103"/>
      <c r="H9" s="103"/>
    </row>
    <row r="10" spans="1:8" ht="13.5" thickBot="1">
      <c r="A10" s="41"/>
      <c r="B10" s="103">
        <v>201</v>
      </c>
      <c r="C10" s="103" t="s">
        <v>156</v>
      </c>
      <c r="D10" s="105">
        <v>511020</v>
      </c>
      <c r="E10" s="105">
        <v>68972497</v>
      </c>
      <c r="F10" s="105">
        <v>69164359</v>
      </c>
      <c r="G10" s="106">
        <f>E10-F10</f>
        <v>-191862</v>
      </c>
      <c r="H10" s="234" t="s">
        <v>626</v>
      </c>
    </row>
    <row r="11" spans="1:8" ht="13.5" thickBot="1">
      <c r="A11" s="42"/>
      <c r="B11" s="103">
        <v>210</v>
      </c>
      <c r="C11" s="103" t="s">
        <v>28</v>
      </c>
      <c r="D11" s="105">
        <v>514002</v>
      </c>
      <c r="E11" s="105">
        <v>1819007</v>
      </c>
      <c r="F11" s="105">
        <v>1801718</v>
      </c>
      <c r="G11" s="106">
        <f aca="true" t="shared" si="0" ref="G11:G24">E11-F11</f>
        <v>17289</v>
      </c>
      <c r="H11" s="235" t="s">
        <v>627</v>
      </c>
    </row>
    <row r="12" spans="1:8" ht="13.5" thickBot="1">
      <c r="A12" s="42"/>
      <c r="B12" s="103">
        <v>217</v>
      </c>
      <c r="C12" s="103" t="s">
        <v>29</v>
      </c>
      <c r="D12" s="105">
        <v>514004</v>
      </c>
      <c r="E12" s="105">
        <v>2551547</v>
      </c>
      <c r="F12" s="105">
        <v>2632576</v>
      </c>
      <c r="G12" s="106">
        <f t="shared" si="0"/>
        <v>-81029</v>
      </c>
      <c r="H12" s="235" t="s">
        <v>628</v>
      </c>
    </row>
    <row r="13" spans="1:8" ht="13.5" thickBot="1">
      <c r="A13" s="41"/>
      <c r="B13" s="103">
        <v>222</v>
      </c>
      <c r="C13" s="103" t="s">
        <v>30</v>
      </c>
      <c r="D13" s="105">
        <v>514006</v>
      </c>
      <c r="E13" s="105">
        <v>4978533</v>
      </c>
      <c r="F13" s="105">
        <v>4827754</v>
      </c>
      <c r="G13" s="106">
        <f t="shared" si="0"/>
        <v>150779</v>
      </c>
      <c r="H13" s="239" t="s">
        <v>629</v>
      </c>
    </row>
    <row r="14" spans="1:8" ht="13.5" thickBot="1">
      <c r="A14" s="41"/>
      <c r="B14" s="103">
        <v>224</v>
      </c>
      <c r="C14" s="103" t="s">
        <v>31</v>
      </c>
      <c r="D14" s="105">
        <v>514008</v>
      </c>
      <c r="E14" s="105">
        <v>6150182</v>
      </c>
      <c r="F14" s="105">
        <v>5947103</v>
      </c>
      <c r="G14" s="106">
        <f t="shared" si="0"/>
        <v>203079</v>
      </c>
      <c r="H14" s="235" t="s">
        <v>630</v>
      </c>
    </row>
    <row r="15" spans="1:8" ht="13.5" thickBot="1">
      <c r="A15" s="41"/>
      <c r="B15" s="103">
        <v>228</v>
      </c>
      <c r="C15" s="103" t="s">
        <v>32</v>
      </c>
      <c r="D15" s="105">
        <v>514010</v>
      </c>
      <c r="E15" s="105">
        <v>9318893</v>
      </c>
      <c r="F15" s="105">
        <v>9531658</v>
      </c>
      <c r="G15" s="106">
        <f t="shared" si="0"/>
        <v>-212765</v>
      </c>
      <c r="H15" s="235" t="s">
        <v>631</v>
      </c>
    </row>
    <row r="16" spans="1:8" ht="13.5" thickBot="1">
      <c r="A16" s="41"/>
      <c r="B16" s="103">
        <v>240</v>
      </c>
      <c r="C16" s="103" t="s">
        <v>180</v>
      </c>
      <c r="D16" s="105">
        <v>514020</v>
      </c>
      <c r="E16" s="105">
        <v>16151990</v>
      </c>
      <c r="F16" s="105">
        <v>16160072</v>
      </c>
      <c r="G16" s="106">
        <f t="shared" si="0"/>
        <v>-8082</v>
      </c>
      <c r="H16" s="235" t="s">
        <v>632</v>
      </c>
    </row>
    <row r="17" spans="2:8" ht="13.5" thickBot="1">
      <c r="B17" s="103">
        <v>241</v>
      </c>
      <c r="C17" s="103" t="s">
        <v>181</v>
      </c>
      <c r="D17" s="105">
        <v>514025</v>
      </c>
      <c r="E17" s="105">
        <v>16360693</v>
      </c>
      <c r="F17" s="105">
        <v>15523075</v>
      </c>
      <c r="G17" s="106">
        <f t="shared" si="0"/>
        <v>837618</v>
      </c>
      <c r="H17" s="235" t="s">
        <v>633</v>
      </c>
    </row>
    <row r="18" spans="2:8" ht="13.5" thickBot="1">
      <c r="B18" s="103">
        <v>242</v>
      </c>
      <c r="C18" s="103" t="s">
        <v>182</v>
      </c>
      <c r="D18" s="105">
        <v>514050</v>
      </c>
      <c r="E18" s="105">
        <v>10823480</v>
      </c>
      <c r="F18" s="105">
        <v>10300659</v>
      </c>
      <c r="G18" s="106">
        <f t="shared" si="0"/>
        <v>522821</v>
      </c>
      <c r="H18" s="235" t="s">
        <v>634</v>
      </c>
    </row>
    <row r="19" spans="2:8" ht="13.5" thickBot="1">
      <c r="B19" s="103">
        <v>243</v>
      </c>
      <c r="C19" s="103" t="s">
        <v>183</v>
      </c>
      <c r="D19" s="105">
        <v>514045</v>
      </c>
      <c r="E19" s="105">
        <v>11079252</v>
      </c>
      <c r="F19" s="105">
        <v>10985835</v>
      </c>
      <c r="G19" s="106">
        <f t="shared" si="0"/>
        <v>93417</v>
      </c>
      <c r="H19" s="235" t="s">
        <v>635</v>
      </c>
    </row>
    <row r="20" spans="2:8" ht="13.5" thickBot="1">
      <c r="B20" s="103">
        <v>244</v>
      </c>
      <c r="C20" s="103" t="s">
        <v>184</v>
      </c>
      <c r="D20" s="105">
        <v>514040</v>
      </c>
      <c r="E20" s="105">
        <v>6975054</v>
      </c>
      <c r="F20" s="105">
        <v>6723479</v>
      </c>
      <c r="G20" s="106">
        <f t="shared" si="0"/>
        <v>251575</v>
      </c>
      <c r="H20" s="235" t="s">
        <v>636</v>
      </c>
    </row>
    <row r="21" spans="2:8" ht="13.5" thickBot="1">
      <c r="B21" s="103">
        <v>245</v>
      </c>
      <c r="C21" s="103" t="s">
        <v>185</v>
      </c>
      <c r="D21" s="105">
        <v>514030</v>
      </c>
      <c r="E21" s="105">
        <v>9258733</v>
      </c>
      <c r="F21" s="105">
        <v>9153576</v>
      </c>
      <c r="G21" s="106">
        <f t="shared" si="0"/>
        <v>105157</v>
      </c>
      <c r="H21" s="235" t="s">
        <v>637</v>
      </c>
    </row>
    <row r="22" spans="2:8" ht="13.5" thickBot="1">
      <c r="B22" s="103">
        <v>246</v>
      </c>
      <c r="C22" s="103" t="s">
        <v>186</v>
      </c>
      <c r="D22" s="105">
        <v>514035</v>
      </c>
      <c r="E22" s="105">
        <v>11985223</v>
      </c>
      <c r="F22" s="105">
        <v>11639888</v>
      </c>
      <c r="G22" s="106">
        <f t="shared" si="0"/>
        <v>345335</v>
      </c>
      <c r="H22" s="235" t="s">
        <v>638</v>
      </c>
    </row>
    <row r="23" spans="2:8" ht="13.5" thickBot="1">
      <c r="B23" s="103">
        <v>247</v>
      </c>
      <c r="C23" s="103" t="s">
        <v>187</v>
      </c>
      <c r="D23" s="105">
        <v>514055</v>
      </c>
      <c r="E23" s="105">
        <v>14227384</v>
      </c>
      <c r="F23" s="105">
        <v>14001534</v>
      </c>
      <c r="G23" s="106">
        <f t="shared" si="0"/>
        <v>225850</v>
      </c>
      <c r="H23" s="235" t="s">
        <v>639</v>
      </c>
    </row>
    <row r="24" spans="2:8" ht="13.5" thickBot="1">
      <c r="B24" s="103">
        <v>327</v>
      </c>
      <c r="C24" s="103" t="s">
        <v>188</v>
      </c>
      <c r="D24" s="105">
        <v>510006</v>
      </c>
      <c r="E24" s="105">
        <v>-299185</v>
      </c>
      <c r="F24" s="105">
        <v>-523890</v>
      </c>
      <c r="G24" s="106">
        <f t="shared" si="0"/>
        <v>224705</v>
      </c>
      <c r="H24" s="235" t="s">
        <v>640</v>
      </c>
    </row>
    <row r="25" spans="2:8" ht="13.5" thickBot="1">
      <c r="B25" s="103"/>
      <c r="C25" s="103"/>
      <c r="D25" s="105"/>
      <c r="E25" s="106"/>
      <c r="F25" s="106"/>
      <c r="G25" s="106"/>
      <c r="H25" s="235"/>
    </row>
    <row r="26" spans="2:8" ht="13.5" thickBot="1">
      <c r="B26" s="103">
        <v>301</v>
      </c>
      <c r="C26" s="103" t="s">
        <v>33</v>
      </c>
      <c r="D26" s="105">
        <v>301005</v>
      </c>
      <c r="E26" s="106">
        <v>15953477</v>
      </c>
      <c r="F26" s="106">
        <v>15790906</v>
      </c>
      <c r="G26" s="106">
        <f>E26-F26</f>
        <v>162571</v>
      </c>
      <c r="H26" s="235" t="s">
        <v>641</v>
      </c>
    </row>
    <row r="27" spans="2:8" ht="13.5" thickBot="1">
      <c r="B27" s="103">
        <v>301</v>
      </c>
      <c r="C27" s="103" t="s">
        <v>34</v>
      </c>
      <c r="D27" s="105">
        <v>305005</v>
      </c>
      <c r="E27" s="106">
        <v>1979543</v>
      </c>
      <c r="F27" s="106">
        <v>1821010</v>
      </c>
      <c r="G27" s="106">
        <f aca="true" t="shared" si="1" ref="G27:G90">E27-F27</f>
        <v>158533</v>
      </c>
      <c r="H27" s="235" t="s">
        <v>641</v>
      </c>
    </row>
    <row r="28" spans="2:8" ht="13.5" thickBot="1">
      <c r="B28" s="103">
        <v>301</v>
      </c>
      <c r="C28" s="103" t="s">
        <v>367</v>
      </c>
      <c r="D28" s="105">
        <v>376060</v>
      </c>
      <c r="E28" s="106">
        <v>225726</v>
      </c>
      <c r="F28" s="106">
        <v>192201</v>
      </c>
      <c r="G28" s="106">
        <f t="shared" si="1"/>
        <v>33525</v>
      </c>
      <c r="H28" s="235" t="s">
        <v>641</v>
      </c>
    </row>
    <row r="29" spans="2:8" ht="13.5" thickBot="1">
      <c r="B29" s="103">
        <v>302</v>
      </c>
      <c r="C29" s="103" t="s">
        <v>35</v>
      </c>
      <c r="D29" s="105">
        <v>301007</v>
      </c>
      <c r="E29" s="106">
        <v>11665808</v>
      </c>
      <c r="F29" s="106">
        <v>11390770</v>
      </c>
      <c r="G29" s="106">
        <f t="shared" si="1"/>
        <v>275038</v>
      </c>
      <c r="H29" s="235" t="s">
        <v>642</v>
      </c>
    </row>
    <row r="30" spans="2:8" ht="13.5" thickBot="1">
      <c r="B30" s="103">
        <v>302</v>
      </c>
      <c r="C30" s="103" t="s">
        <v>36</v>
      </c>
      <c r="D30" s="105">
        <v>305007</v>
      </c>
      <c r="E30" s="106">
        <v>2716415</v>
      </c>
      <c r="F30" s="106">
        <v>2665067</v>
      </c>
      <c r="G30" s="106">
        <f t="shared" si="1"/>
        <v>51348</v>
      </c>
      <c r="H30" s="235" t="s">
        <v>642</v>
      </c>
    </row>
    <row r="31" spans="2:8" ht="13.5" thickBot="1">
      <c r="B31" s="103">
        <v>302</v>
      </c>
      <c r="C31" s="103" t="s">
        <v>368</v>
      </c>
      <c r="D31" s="105">
        <v>376061</v>
      </c>
      <c r="E31" s="106">
        <v>224193</v>
      </c>
      <c r="F31" s="106">
        <v>194686</v>
      </c>
      <c r="G31" s="106">
        <f t="shared" si="1"/>
        <v>29507</v>
      </c>
      <c r="H31" s="235" t="s">
        <v>642</v>
      </c>
    </row>
    <row r="32" spans="2:8" ht="13.5" thickBot="1">
      <c r="B32" s="103">
        <v>303</v>
      </c>
      <c r="C32" s="103" t="s">
        <v>37</v>
      </c>
      <c r="D32" s="105">
        <v>301009</v>
      </c>
      <c r="E32" s="106">
        <v>14864597</v>
      </c>
      <c r="F32" s="106">
        <v>14041353</v>
      </c>
      <c r="G32" s="106">
        <f t="shared" si="1"/>
        <v>823244</v>
      </c>
      <c r="H32" s="235" t="s">
        <v>643</v>
      </c>
    </row>
    <row r="33" spans="2:8" ht="13.5" thickBot="1">
      <c r="B33" s="103">
        <v>303</v>
      </c>
      <c r="C33" s="103" t="s">
        <v>38</v>
      </c>
      <c r="D33" s="105">
        <v>305009</v>
      </c>
      <c r="E33" s="106">
        <v>1827292</v>
      </c>
      <c r="F33" s="106">
        <v>1367967</v>
      </c>
      <c r="G33" s="106">
        <f t="shared" si="1"/>
        <v>459325</v>
      </c>
      <c r="H33" s="235" t="s">
        <v>643</v>
      </c>
    </row>
    <row r="34" spans="2:8" ht="13.5" thickBot="1">
      <c r="B34" s="103">
        <v>303</v>
      </c>
      <c r="C34" s="103" t="s">
        <v>369</v>
      </c>
      <c r="D34" s="105">
        <v>376062</v>
      </c>
      <c r="E34" s="106">
        <v>289084</v>
      </c>
      <c r="F34" s="106">
        <v>244103</v>
      </c>
      <c r="G34" s="106">
        <f t="shared" si="1"/>
        <v>44981</v>
      </c>
      <c r="H34" s="235" t="s">
        <v>643</v>
      </c>
    </row>
    <row r="35" spans="2:8" ht="13.5" thickBot="1">
      <c r="B35" s="103">
        <v>304</v>
      </c>
      <c r="C35" s="106" t="s">
        <v>39</v>
      </c>
      <c r="D35" s="105">
        <v>301011</v>
      </c>
      <c r="E35" s="106">
        <v>6664802</v>
      </c>
      <c r="F35" s="106">
        <v>6853359</v>
      </c>
      <c r="G35" s="106">
        <f t="shared" si="1"/>
        <v>-188557</v>
      </c>
      <c r="H35" s="235" t="s">
        <v>644</v>
      </c>
    </row>
    <row r="36" spans="2:8" ht="13.5" thickBot="1">
      <c r="B36" s="103">
        <v>304</v>
      </c>
      <c r="C36" s="103" t="s">
        <v>40</v>
      </c>
      <c r="D36" s="105">
        <v>305011</v>
      </c>
      <c r="E36" s="106">
        <v>1271732</v>
      </c>
      <c r="F36" s="106">
        <v>1134804</v>
      </c>
      <c r="G36" s="106">
        <f t="shared" si="1"/>
        <v>136928</v>
      </c>
      <c r="H36" s="235" t="s">
        <v>644</v>
      </c>
    </row>
    <row r="37" spans="2:8" ht="13.5" thickBot="1">
      <c r="B37" s="103">
        <v>304</v>
      </c>
      <c r="C37" s="103" t="s">
        <v>370</v>
      </c>
      <c r="D37" s="105">
        <v>376063</v>
      </c>
      <c r="E37" s="106">
        <v>171245</v>
      </c>
      <c r="F37" s="106">
        <v>192374</v>
      </c>
      <c r="G37" s="106">
        <f t="shared" si="1"/>
        <v>-21129</v>
      </c>
      <c r="H37" s="235" t="s">
        <v>644</v>
      </c>
    </row>
    <row r="38" spans="2:8" ht="13.5" thickBot="1">
      <c r="B38" s="103">
        <v>304</v>
      </c>
      <c r="C38" s="103" t="s">
        <v>371</v>
      </c>
      <c r="D38" s="105">
        <v>514060</v>
      </c>
      <c r="E38" s="106">
        <v>2433957</v>
      </c>
      <c r="F38" s="106">
        <v>2247271</v>
      </c>
      <c r="G38" s="106">
        <f t="shared" si="1"/>
        <v>186686</v>
      </c>
      <c r="H38" s="235" t="s">
        <v>644</v>
      </c>
    </row>
    <row r="39" spans="2:8" ht="13.5" thickBot="1">
      <c r="B39" s="108">
        <v>305</v>
      </c>
      <c r="C39" s="108" t="s">
        <v>41</v>
      </c>
      <c r="D39" s="109">
        <v>301029</v>
      </c>
      <c r="E39" s="106">
        <v>28508100</v>
      </c>
      <c r="F39" s="106">
        <v>29377971</v>
      </c>
      <c r="G39" s="106">
        <f t="shared" si="1"/>
        <v>-869871</v>
      </c>
      <c r="H39" s="236" t="s">
        <v>645</v>
      </c>
    </row>
    <row r="40" spans="2:8" ht="13.5" thickBot="1">
      <c r="B40" s="103">
        <v>305</v>
      </c>
      <c r="C40" s="110" t="s">
        <v>189</v>
      </c>
      <c r="D40" s="105">
        <v>305055</v>
      </c>
      <c r="E40" s="106">
        <v>5322803</v>
      </c>
      <c r="F40" s="106">
        <v>4923591</v>
      </c>
      <c r="G40" s="106">
        <f t="shared" si="1"/>
        <v>399212</v>
      </c>
      <c r="H40" s="236" t="s">
        <v>645</v>
      </c>
    </row>
    <row r="41" spans="2:8" ht="13.5" thickBot="1">
      <c r="B41" s="103">
        <v>305</v>
      </c>
      <c r="C41" s="110" t="s">
        <v>190</v>
      </c>
      <c r="D41" s="105">
        <v>305026</v>
      </c>
      <c r="E41" s="106">
        <v>4123251</v>
      </c>
      <c r="F41" s="106">
        <v>3915502</v>
      </c>
      <c r="G41" s="106">
        <f t="shared" si="1"/>
        <v>207749</v>
      </c>
      <c r="H41" s="236" t="s">
        <v>645</v>
      </c>
    </row>
    <row r="42" spans="2:8" ht="13.5" thickBot="1">
      <c r="B42" s="103">
        <v>306</v>
      </c>
      <c r="C42" s="103" t="s">
        <v>42</v>
      </c>
      <c r="D42" s="105">
        <v>301041</v>
      </c>
      <c r="E42" s="106">
        <v>38362111</v>
      </c>
      <c r="F42" s="106">
        <v>38211969</v>
      </c>
      <c r="G42" s="106">
        <f t="shared" si="1"/>
        <v>150142</v>
      </c>
      <c r="H42" s="235" t="s">
        <v>646</v>
      </c>
    </row>
    <row r="43" spans="2:8" ht="13.5" thickBot="1">
      <c r="B43" s="103">
        <v>306</v>
      </c>
      <c r="C43" s="103" t="s">
        <v>43</v>
      </c>
      <c r="D43" s="105">
        <v>305039</v>
      </c>
      <c r="E43" s="106">
        <v>4912818</v>
      </c>
      <c r="F43" s="106">
        <v>4840171</v>
      </c>
      <c r="G43" s="106">
        <f t="shared" si="1"/>
        <v>72647</v>
      </c>
      <c r="H43" s="235" t="s">
        <v>647</v>
      </c>
    </row>
    <row r="44" spans="2:8" ht="13.5" thickBot="1">
      <c r="B44" s="103">
        <v>306</v>
      </c>
      <c r="C44" s="103" t="s">
        <v>372</v>
      </c>
      <c r="D44" s="105">
        <v>376064</v>
      </c>
      <c r="E44" s="106">
        <v>151462</v>
      </c>
      <c r="F44" s="106">
        <v>380924</v>
      </c>
      <c r="G44" s="106">
        <f t="shared" si="1"/>
        <v>-229462</v>
      </c>
      <c r="H44" s="235" t="s">
        <v>647</v>
      </c>
    </row>
    <row r="45" spans="2:8" ht="13.5" thickBot="1">
      <c r="B45" s="103">
        <v>308</v>
      </c>
      <c r="C45" s="103" t="s">
        <v>44</v>
      </c>
      <c r="D45" s="105">
        <v>301015</v>
      </c>
      <c r="E45" s="106">
        <v>5924360</v>
      </c>
      <c r="F45" s="106">
        <v>5997308</v>
      </c>
      <c r="G45" s="106">
        <f t="shared" si="1"/>
        <v>-72948</v>
      </c>
      <c r="H45" s="235" t="s">
        <v>648</v>
      </c>
    </row>
    <row r="46" spans="2:8" ht="13.5" thickBot="1">
      <c r="B46" s="103">
        <v>308</v>
      </c>
      <c r="C46" s="103" t="s">
        <v>45</v>
      </c>
      <c r="D46" s="105">
        <v>305015</v>
      </c>
      <c r="E46" s="106">
        <v>1403519</v>
      </c>
      <c r="F46" s="106">
        <v>1207613</v>
      </c>
      <c r="G46" s="106">
        <f t="shared" si="1"/>
        <v>195906</v>
      </c>
      <c r="H46" s="235" t="s">
        <v>648</v>
      </c>
    </row>
    <row r="47" spans="2:8" ht="13.5" thickBot="1">
      <c r="B47" s="103">
        <v>308</v>
      </c>
      <c r="C47" s="103" t="s">
        <v>373</v>
      </c>
      <c r="D47" s="105">
        <v>376065</v>
      </c>
      <c r="E47" s="106">
        <v>196758</v>
      </c>
      <c r="F47" s="106">
        <v>123630</v>
      </c>
      <c r="G47" s="106">
        <f t="shared" si="1"/>
        <v>73128</v>
      </c>
      <c r="H47" s="235" t="s">
        <v>648</v>
      </c>
    </row>
    <row r="48" spans="2:8" ht="13.5" thickBot="1">
      <c r="B48" s="103">
        <v>309</v>
      </c>
      <c r="C48" s="103" t="s">
        <v>46</v>
      </c>
      <c r="D48" s="105">
        <v>301017</v>
      </c>
      <c r="E48" s="106">
        <v>6970727</v>
      </c>
      <c r="F48" s="106">
        <v>7165489</v>
      </c>
      <c r="G48" s="106">
        <f t="shared" si="1"/>
        <v>-194762</v>
      </c>
      <c r="H48" s="235" t="s">
        <v>649</v>
      </c>
    </row>
    <row r="49" spans="2:8" ht="13.5" thickBot="1">
      <c r="B49" s="103">
        <v>309</v>
      </c>
      <c r="C49" s="103" t="s">
        <v>47</v>
      </c>
      <c r="D49" s="105">
        <v>305017</v>
      </c>
      <c r="E49" s="106">
        <v>1351629</v>
      </c>
      <c r="F49" s="106">
        <v>1158073</v>
      </c>
      <c r="G49" s="106">
        <f t="shared" si="1"/>
        <v>193556</v>
      </c>
      <c r="H49" s="235" t="s">
        <v>649</v>
      </c>
    </row>
    <row r="50" spans="2:8" ht="13.5" thickBot="1">
      <c r="B50" s="103">
        <v>309</v>
      </c>
      <c r="C50" s="103" t="s">
        <v>374</v>
      </c>
      <c r="D50" s="105">
        <v>376066</v>
      </c>
      <c r="E50" s="106">
        <v>347567</v>
      </c>
      <c r="F50" s="106">
        <v>189376</v>
      </c>
      <c r="G50" s="106">
        <f t="shared" si="1"/>
        <v>158191</v>
      </c>
      <c r="H50" s="235" t="s">
        <v>649</v>
      </c>
    </row>
    <row r="51" spans="2:8" ht="13.5" thickBot="1">
      <c r="B51" s="103">
        <v>311</v>
      </c>
      <c r="C51" s="103" t="s">
        <v>48</v>
      </c>
      <c r="D51" s="105">
        <v>301021</v>
      </c>
      <c r="E51" s="106">
        <v>8450827</v>
      </c>
      <c r="F51" s="106">
        <v>8359948</v>
      </c>
      <c r="G51" s="106">
        <f t="shared" si="1"/>
        <v>90879</v>
      </c>
      <c r="H51" s="235" t="s">
        <v>650</v>
      </c>
    </row>
    <row r="52" spans="2:8" ht="13.5" thickBot="1">
      <c r="B52" s="103">
        <v>311</v>
      </c>
      <c r="C52" s="103" t="s">
        <v>49</v>
      </c>
      <c r="D52" s="105">
        <v>305019</v>
      </c>
      <c r="E52" s="106">
        <v>1325710</v>
      </c>
      <c r="F52" s="106">
        <v>1023392</v>
      </c>
      <c r="G52" s="106">
        <f t="shared" si="1"/>
        <v>302318</v>
      </c>
      <c r="H52" s="235" t="s">
        <v>650</v>
      </c>
    </row>
    <row r="53" spans="2:8" ht="13.5" thickBot="1">
      <c r="B53" s="103">
        <v>311</v>
      </c>
      <c r="C53" s="103" t="s">
        <v>375</v>
      </c>
      <c r="D53" s="105">
        <v>376067</v>
      </c>
      <c r="E53" s="106">
        <v>314585</v>
      </c>
      <c r="F53" s="106">
        <v>304456</v>
      </c>
      <c r="G53" s="106">
        <f t="shared" si="1"/>
        <v>10129</v>
      </c>
      <c r="H53" s="235" t="s">
        <v>650</v>
      </c>
    </row>
    <row r="54" spans="2:8" ht="13.5" thickBot="1">
      <c r="B54" s="103">
        <v>312</v>
      </c>
      <c r="C54" s="103" t="s">
        <v>50</v>
      </c>
      <c r="D54" s="105">
        <v>301043</v>
      </c>
      <c r="E54" s="106">
        <v>25530664</v>
      </c>
      <c r="F54" s="106">
        <v>25201673</v>
      </c>
      <c r="G54" s="106">
        <f t="shared" si="1"/>
        <v>328991</v>
      </c>
      <c r="H54" s="235" t="s">
        <v>651</v>
      </c>
    </row>
    <row r="55" spans="2:8" ht="13.5" thickBot="1">
      <c r="B55" s="103">
        <v>312</v>
      </c>
      <c r="C55" s="103" t="s">
        <v>51</v>
      </c>
      <c r="D55" s="105">
        <v>301051</v>
      </c>
      <c r="E55" s="106">
        <v>24602181</v>
      </c>
      <c r="F55" s="106">
        <v>23924665</v>
      </c>
      <c r="G55" s="106">
        <f t="shared" si="1"/>
        <v>677516</v>
      </c>
      <c r="H55" s="235" t="s">
        <v>651</v>
      </c>
    </row>
    <row r="56" spans="2:8" ht="13.5" thickBot="1">
      <c r="B56" s="103">
        <v>312</v>
      </c>
      <c r="C56" s="103" t="s">
        <v>52</v>
      </c>
      <c r="D56" s="105">
        <v>305041</v>
      </c>
      <c r="E56" s="106">
        <v>3365458</v>
      </c>
      <c r="F56" s="106">
        <v>3242182</v>
      </c>
      <c r="G56" s="106">
        <f t="shared" si="1"/>
        <v>123276</v>
      </c>
      <c r="H56" s="235" t="s">
        <v>651</v>
      </c>
    </row>
    <row r="57" spans="2:8" ht="13.5" thickBot="1">
      <c r="B57" s="103">
        <v>312</v>
      </c>
      <c r="C57" s="103" t="s">
        <v>376</v>
      </c>
      <c r="D57" s="105">
        <v>376068</v>
      </c>
      <c r="E57" s="106">
        <v>393543</v>
      </c>
      <c r="F57" s="106">
        <v>263307</v>
      </c>
      <c r="G57" s="106">
        <f t="shared" si="1"/>
        <v>130236</v>
      </c>
      <c r="H57" s="235" t="s">
        <v>651</v>
      </c>
    </row>
    <row r="58" spans="2:8" ht="13.5" thickBot="1">
      <c r="B58" s="103">
        <v>313</v>
      </c>
      <c r="C58" s="103" t="s">
        <v>53</v>
      </c>
      <c r="D58" s="105">
        <v>301023</v>
      </c>
      <c r="E58" s="106">
        <v>9326856</v>
      </c>
      <c r="F58" s="106">
        <v>8917307</v>
      </c>
      <c r="G58" s="106">
        <f t="shared" si="1"/>
        <v>409549</v>
      </c>
      <c r="H58" s="235" t="s">
        <v>652</v>
      </c>
    </row>
    <row r="59" spans="2:8" ht="13.5" thickBot="1">
      <c r="B59" s="103">
        <v>313</v>
      </c>
      <c r="C59" s="103" t="s">
        <v>54</v>
      </c>
      <c r="D59" s="105">
        <v>305021</v>
      </c>
      <c r="E59" s="106">
        <v>1098420</v>
      </c>
      <c r="F59" s="106">
        <v>1020079</v>
      </c>
      <c r="G59" s="106">
        <f t="shared" si="1"/>
        <v>78341</v>
      </c>
      <c r="H59" s="235" t="s">
        <v>652</v>
      </c>
    </row>
    <row r="60" spans="2:8" ht="13.5" thickBot="1">
      <c r="B60" s="103">
        <v>313</v>
      </c>
      <c r="C60" s="103" t="s">
        <v>377</v>
      </c>
      <c r="D60" s="105">
        <v>376069</v>
      </c>
      <c r="E60" s="106">
        <v>178009</v>
      </c>
      <c r="F60" s="106">
        <v>196261</v>
      </c>
      <c r="G60" s="106">
        <f t="shared" si="1"/>
        <v>-18252</v>
      </c>
      <c r="H60" s="235" t="s">
        <v>652</v>
      </c>
    </row>
    <row r="61" spans="2:8" ht="13.5" thickBot="1">
      <c r="B61" s="103">
        <v>314</v>
      </c>
      <c r="C61" s="103" t="s">
        <v>55</v>
      </c>
      <c r="D61" s="105">
        <v>301025</v>
      </c>
      <c r="E61" s="106">
        <v>16960486</v>
      </c>
      <c r="F61" s="106">
        <v>16497135</v>
      </c>
      <c r="G61" s="106">
        <f t="shared" si="1"/>
        <v>463351</v>
      </c>
      <c r="H61" s="235" t="s">
        <v>653</v>
      </c>
    </row>
    <row r="62" spans="2:8" ht="13.5" thickBot="1">
      <c r="B62" s="103">
        <v>314</v>
      </c>
      <c r="C62" s="103" t="s">
        <v>57</v>
      </c>
      <c r="D62" s="105">
        <v>301026</v>
      </c>
      <c r="E62" s="106">
        <v>2985331</v>
      </c>
      <c r="F62" s="106">
        <v>2930114</v>
      </c>
      <c r="G62" s="106">
        <f t="shared" si="1"/>
        <v>55217</v>
      </c>
      <c r="H62" s="235" t="s">
        <v>653</v>
      </c>
    </row>
    <row r="63" spans="2:8" ht="13.5" thickBot="1">
      <c r="B63" s="103">
        <v>314</v>
      </c>
      <c r="C63" s="103" t="s">
        <v>56</v>
      </c>
      <c r="D63" s="105">
        <v>305023</v>
      </c>
      <c r="E63" s="106">
        <v>2082322</v>
      </c>
      <c r="F63" s="106">
        <v>1696536</v>
      </c>
      <c r="G63" s="106">
        <f t="shared" si="1"/>
        <v>385786</v>
      </c>
      <c r="H63" s="235" t="s">
        <v>653</v>
      </c>
    </row>
    <row r="64" spans="2:8" ht="13.5" thickBot="1">
      <c r="B64" s="103">
        <v>314</v>
      </c>
      <c r="C64" s="103" t="s">
        <v>378</v>
      </c>
      <c r="D64" s="105">
        <v>376070</v>
      </c>
      <c r="E64" s="106">
        <v>258248</v>
      </c>
      <c r="F64" s="106">
        <v>270900</v>
      </c>
      <c r="G64" s="106">
        <f t="shared" si="1"/>
        <v>-12652</v>
      </c>
      <c r="H64" s="235" t="s">
        <v>653</v>
      </c>
    </row>
    <row r="65" spans="2:8" ht="13.5" thickBot="1">
      <c r="B65" s="103">
        <v>315</v>
      </c>
      <c r="C65" s="103" t="s">
        <v>58</v>
      </c>
      <c r="D65" s="105">
        <v>301027</v>
      </c>
      <c r="E65" s="106">
        <v>18509838</v>
      </c>
      <c r="F65" s="106">
        <v>19263781</v>
      </c>
      <c r="G65" s="106">
        <f t="shared" si="1"/>
        <v>-753943</v>
      </c>
      <c r="H65" s="235" t="s">
        <v>654</v>
      </c>
    </row>
    <row r="66" spans="2:8" ht="13.5" thickBot="1">
      <c r="B66" s="103">
        <v>315</v>
      </c>
      <c r="C66" s="103" t="s">
        <v>59</v>
      </c>
      <c r="D66" s="105">
        <v>305025</v>
      </c>
      <c r="E66" s="106">
        <v>1878337</v>
      </c>
      <c r="F66" s="106">
        <v>1956915</v>
      </c>
      <c r="G66" s="106">
        <f t="shared" si="1"/>
        <v>-78578</v>
      </c>
      <c r="H66" s="235" t="s">
        <v>654</v>
      </c>
    </row>
    <row r="67" spans="2:8" ht="13.5" thickBot="1">
      <c r="B67" s="103">
        <v>315</v>
      </c>
      <c r="C67" s="103" t="s">
        <v>379</v>
      </c>
      <c r="D67" s="105">
        <v>376071</v>
      </c>
      <c r="E67" s="106">
        <v>339671</v>
      </c>
      <c r="F67" s="106">
        <v>347079</v>
      </c>
      <c r="G67" s="106">
        <f t="shared" si="1"/>
        <v>-7408</v>
      </c>
      <c r="H67" s="235" t="s">
        <v>654</v>
      </c>
    </row>
    <row r="68" spans="2:8" ht="13.5" thickBot="1">
      <c r="B68" s="103">
        <v>316</v>
      </c>
      <c r="C68" s="103" t="s">
        <v>60</v>
      </c>
      <c r="D68" s="105">
        <v>301031</v>
      </c>
      <c r="E68" s="106">
        <v>8285778</v>
      </c>
      <c r="F68" s="106">
        <v>8703797</v>
      </c>
      <c r="G68" s="106">
        <f t="shared" si="1"/>
        <v>-418019</v>
      </c>
      <c r="H68" s="235" t="s">
        <v>655</v>
      </c>
    </row>
    <row r="69" spans="2:8" ht="13.5" thickBot="1">
      <c r="B69" s="103">
        <v>316</v>
      </c>
      <c r="C69" s="103" t="s">
        <v>61</v>
      </c>
      <c r="D69" s="105">
        <v>305029</v>
      </c>
      <c r="E69" s="106">
        <v>1217510</v>
      </c>
      <c r="F69" s="106">
        <v>958604</v>
      </c>
      <c r="G69" s="106">
        <f t="shared" si="1"/>
        <v>258906</v>
      </c>
      <c r="H69" s="235" t="s">
        <v>655</v>
      </c>
    </row>
    <row r="70" spans="2:8" ht="13.5" thickBot="1">
      <c r="B70" s="103">
        <v>316</v>
      </c>
      <c r="C70" s="103" t="s">
        <v>380</v>
      </c>
      <c r="D70" s="105">
        <v>376072</v>
      </c>
      <c r="E70" s="106">
        <v>231249</v>
      </c>
      <c r="F70" s="106">
        <v>184301</v>
      </c>
      <c r="G70" s="106">
        <f t="shared" si="1"/>
        <v>46948</v>
      </c>
      <c r="H70" s="235" t="s">
        <v>655</v>
      </c>
    </row>
    <row r="71" spans="2:8" ht="13.5" thickBot="1">
      <c r="B71" s="103">
        <v>317</v>
      </c>
      <c r="C71" s="103" t="s">
        <v>62</v>
      </c>
      <c r="D71" s="105">
        <v>301053</v>
      </c>
      <c r="E71" s="106">
        <v>27901510</v>
      </c>
      <c r="F71" s="106">
        <v>27211965</v>
      </c>
      <c r="G71" s="106">
        <f t="shared" si="1"/>
        <v>689545</v>
      </c>
      <c r="H71" s="235" t="s">
        <v>656</v>
      </c>
    </row>
    <row r="72" spans="2:8" ht="13.5" thickBot="1">
      <c r="B72" s="103">
        <v>317</v>
      </c>
      <c r="C72" s="103" t="s">
        <v>157</v>
      </c>
      <c r="D72" s="105">
        <v>301054</v>
      </c>
      <c r="E72" s="106">
        <v>8848718</v>
      </c>
      <c r="F72" s="106">
        <v>8287880</v>
      </c>
      <c r="G72" s="106">
        <f t="shared" si="1"/>
        <v>560838</v>
      </c>
      <c r="H72" s="235" t="s">
        <v>656</v>
      </c>
    </row>
    <row r="73" spans="2:8" ht="13.5" thickBot="1">
      <c r="B73" s="103">
        <v>317</v>
      </c>
      <c r="C73" s="103" t="s">
        <v>63</v>
      </c>
      <c r="D73" s="105">
        <v>305037</v>
      </c>
      <c r="E73" s="106">
        <v>3550715</v>
      </c>
      <c r="F73" s="106">
        <v>3114674</v>
      </c>
      <c r="G73" s="106">
        <f t="shared" si="1"/>
        <v>436041</v>
      </c>
      <c r="H73" s="235" t="s">
        <v>656</v>
      </c>
    </row>
    <row r="74" spans="2:8" ht="13.5" thickBot="1">
      <c r="B74" s="103">
        <v>317</v>
      </c>
      <c r="C74" s="103" t="s">
        <v>381</v>
      </c>
      <c r="D74" s="105">
        <v>376073</v>
      </c>
      <c r="E74" s="106">
        <v>272319</v>
      </c>
      <c r="F74" s="106">
        <v>235288</v>
      </c>
      <c r="G74" s="106">
        <f t="shared" si="1"/>
        <v>37031</v>
      </c>
      <c r="H74" s="235" t="s">
        <v>656</v>
      </c>
    </row>
    <row r="75" spans="2:8" ht="13.5" thickBot="1">
      <c r="B75" s="103">
        <v>319</v>
      </c>
      <c r="C75" s="103" t="s">
        <v>64</v>
      </c>
      <c r="D75" s="105">
        <v>301037</v>
      </c>
      <c r="E75" s="106">
        <v>8486270</v>
      </c>
      <c r="F75" s="106">
        <v>8605312</v>
      </c>
      <c r="G75" s="106">
        <f t="shared" si="1"/>
        <v>-119042</v>
      </c>
      <c r="H75" s="235" t="s">
        <v>657</v>
      </c>
    </row>
    <row r="76" spans="2:8" ht="13.5" thickBot="1">
      <c r="B76" s="103">
        <v>319</v>
      </c>
      <c r="C76" s="103" t="s">
        <v>65</v>
      </c>
      <c r="D76" s="105">
        <v>305033</v>
      </c>
      <c r="E76" s="106">
        <v>1222196</v>
      </c>
      <c r="F76" s="106">
        <v>1061943</v>
      </c>
      <c r="G76" s="106">
        <f t="shared" si="1"/>
        <v>160253</v>
      </c>
      <c r="H76" s="235" t="s">
        <v>657</v>
      </c>
    </row>
    <row r="77" spans="2:8" ht="13.5" thickBot="1">
      <c r="B77" s="103">
        <v>319</v>
      </c>
      <c r="C77" s="103" t="s">
        <v>382</v>
      </c>
      <c r="D77" s="105">
        <v>376074</v>
      </c>
      <c r="E77" s="106">
        <v>191454</v>
      </c>
      <c r="F77" s="106">
        <v>202126</v>
      </c>
      <c r="G77" s="106">
        <f t="shared" si="1"/>
        <v>-10672</v>
      </c>
      <c r="H77" s="235" t="s">
        <v>657</v>
      </c>
    </row>
    <row r="78" spans="2:8" ht="13.5" thickBot="1">
      <c r="B78" s="103">
        <v>320</v>
      </c>
      <c r="C78" s="103" t="s">
        <v>66</v>
      </c>
      <c r="D78" s="105">
        <v>301033</v>
      </c>
      <c r="E78" s="106">
        <v>6945666</v>
      </c>
      <c r="F78" s="106">
        <v>7248928</v>
      </c>
      <c r="G78" s="106">
        <f t="shared" si="1"/>
        <v>-303262</v>
      </c>
      <c r="H78" s="235" t="s">
        <v>658</v>
      </c>
    </row>
    <row r="79" spans="2:8" ht="13.5" thickBot="1">
      <c r="B79" s="103">
        <v>320</v>
      </c>
      <c r="C79" s="103" t="s">
        <v>146</v>
      </c>
      <c r="D79" s="105">
        <v>305031</v>
      </c>
      <c r="E79" s="106">
        <v>1513644</v>
      </c>
      <c r="F79" s="106">
        <v>1290752</v>
      </c>
      <c r="G79" s="106">
        <f t="shared" si="1"/>
        <v>222892</v>
      </c>
      <c r="H79" s="235" t="s">
        <v>658</v>
      </c>
    </row>
    <row r="80" spans="2:8" ht="13.5" thickBot="1">
      <c r="B80" s="103">
        <v>320</v>
      </c>
      <c r="C80" s="103" t="s">
        <v>383</v>
      </c>
      <c r="D80" s="105">
        <v>376075</v>
      </c>
      <c r="E80" s="106">
        <v>252063</v>
      </c>
      <c r="F80" s="106">
        <v>211572</v>
      </c>
      <c r="G80" s="106">
        <f t="shared" si="1"/>
        <v>40491</v>
      </c>
      <c r="H80" s="235" t="s">
        <v>658</v>
      </c>
    </row>
    <row r="81" spans="2:9" ht="13.5" thickBot="1">
      <c r="B81" s="103">
        <v>321</v>
      </c>
      <c r="C81" s="103" t="s">
        <v>67</v>
      </c>
      <c r="D81" s="105">
        <v>301039</v>
      </c>
      <c r="E81" s="106">
        <v>15530992</v>
      </c>
      <c r="F81" s="106">
        <v>15886706</v>
      </c>
      <c r="G81" s="106">
        <f t="shared" si="1"/>
        <v>-355714</v>
      </c>
      <c r="H81" s="235" t="s">
        <v>659</v>
      </c>
      <c r="I81" s="41"/>
    </row>
    <row r="82" spans="2:9" ht="13.5" thickBot="1">
      <c r="B82" s="103">
        <v>321</v>
      </c>
      <c r="C82" s="103" t="s">
        <v>68</v>
      </c>
      <c r="D82" s="105">
        <v>301042</v>
      </c>
      <c r="E82" s="106">
        <v>15773762</v>
      </c>
      <c r="F82" s="106">
        <v>15907204</v>
      </c>
      <c r="G82" s="106">
        <f t="shared" si="1"/>
        <v>-133442</v>
      </c>
      <c r="H82" s="235" t="s">
        <v>659</v>
      </c>
      <c r="I82" s="41"/>
    </row>
    <row r="83" spans="2:9" ht="13.5" thickBot="1">
      <c r="B83" s="103">
        <v>321</v>
      </c>
      <c r="C83" s="103" t="s">
        <v>69</v>
      </c>
      <c r="D83" s="105">
        <v>305035</v>
      </c>
      <c r="E83" s="106">
        <v>2654866</v>
      </c>
      <c r="F83" s="106">
        <v>2733934</v>
      </c>
      <c r="G83" s="106">
        <f t="shared" si="1"/>
        <v>-79068</v>
      </c>
      <c r="H83" s="235" t="s">
        <v>659</v>
      </c>
      <c r="I83" s="41"/>
    </row>
    <row r="84" spans="2:9" ht="13.5" thickBot="1">
      <c r="B84" s="103">
        <v>321</v>
      </c>
      <c r="C84" s="103" t="s">
        <v>384</v>
      </c>
      <c r="D84" s="105">
        <v>376076</v>
      </c>
      <c r="E84" s="106">
        <v>256099</v>
      </c>
      <c r="F84" s="106">
        <v>227154</v>
      </c>
      <c r="G84" s="106">
        <f t="shared" si="1"/>
        <v>28945</v>
      </c>
      <c r="H84" s="235" t="s">
        <v>659</v>
      </c>
      <c r="I84" s="41"/>
    </row>
    <row r="85" spans="2:9" ht="13.5" thickBot="1">
      <c r="B85" s="103">
        <v>322</v>
      </c>
      <c r="C85" s="103" t="s">
        <v>191</v>
      </c>
      <c r="D85" s="105">
        <v>301055</v>
      </c>
      <c r="E85" s="106">
        <v>29853326</v>
      </c>
      <c r="F85" s="106">
        <v>30168793</v>
      </c>
      <c r="G85" s="106">
        <f t="shared" si="1"/>
        <v>-315467</v>
      </c>
      <c r="H85" s="235" t="s">
        <v>660</v>
      </c>
      <c r="I85" s="41"/>
    </row>
    <row r="86" spans="2:9" ht="13.5" thickBot="1">
      <c r="B86" s="103">
        <v>322</v>
      </c>
      <c r="C86" s="103" t="s">
        <v>192</v>
      </c>
      <c r="D86" s="105">
        <v>305051</v>
      </c>
      <c r="E86" s="106">
        <v>5002008</v>
      </c>
      <c r="F86" s="106">
        <v>4710290</v>
      </c>
      <c r="G86" s="106">
        <f t="shared" si="1"/>
        <v>291718</v>
      </c>
      <c r="H86" s="235" t="s">
        <v>660</v>
      </c>
      <c r="I86" s="43"/>
    </row>
    <row r="87" spans="2:9" ht="13.5" thickBot="1">
      <c r="B87" s="103">
        <v>322</v>
      </c>
      <c r="C87" s="103" t="s">
        <v>385</v>
      </c>
      <c r="D87" s="105">
        <v>376077</v>
      </c>
      <c r="E87" s="106">
        <v>401992</v>
      </c>
      <c r="F87" s="106">
        <v>436915</v>
      </c>
      <c r="G87" s="106">
        <f t="shared" si="1"/>
        <v>-34923</v>
      </c>
      <c r="H87" s="235" t="s">
        <v>660</v>
      </c>
      <c r="I87" s="43"/>
    </row>
    <row r="88" spans="2:9" ht="13.5" thickBot="1">
      <c r="B88" s="103">
        <v>324</v>
      </c>
      <c r="C88" s="103" t="s">
        <v>70</v>
      </c>
      <c r="D88" s="105">
        <v>301059</v>
      </c>
      <c r="E88" s="106">
        <v>8727227</v>
      </c>
      <c r="F88" s="106">
        <v>8318800</v>
      </c>
      <c r="G88" s="106">
        <f t="shared" si="1"/>
        <v>408427</v>
      </c>
      <c r="H88" s="248" t="s">
        <v>661</v>
      </c>
      <c r="I88" s="41"/>
    </row>
    <row r="89" spans="2:9" ht="13.5" thickBot="1">
      <c r="B89" s="103">
        <v>324</v>
      </c>
      <c r="C89" s="103" t="s">
        <v>71</v>
      </c>
      <c r="D89" s="105">
        <v>305053</v>
      </c>
      <c r="E89" s="106">
        <v>2150987</v>
      </c>
      <c r="F89" s="106">
        <v>1340948</v>
      </c>
      <c r="G89" s="106">
        <f t="shared" si="1"/>
        <v>810039</v>
      </c>
      <c r="H89" s="249"/>
      <c r="I89" s="41"/>
    </row>
    <row r="90" spans="2:9" ht="13.5" thickBot="1">
      <c r="B90" s="103">
        <v>324</v>
      </c>
      <c r="C90" s="103" t="s">
        <v>386</v>
      </c>
      <c r="D90" s="105">
        <v>376078</v>
      </c>
      <c r="E90" s="106">
        <v>325013</v>
      </c>
      <c r="F90" s="106">
        <v>200219</v>
      </c>
      <c r="G90" s="106">
        <f t="shared" si="1"/>
        <v>124794</v>
      </c>
      <c r="H90" s="250"/>
      <c r="I90" s="41"/>
    </row>
    <row r="91" spans="2:9" ht="13.5" thickBot="1">
      <c r="B91" s="103">
        <v>325</v>
      </c>
      <c r="C91" s="103" t="s">
        <v>72</v>
      </c>
      <c r="D91" s="105">
        <v>378001</v>
      </c>
      <c r="E91" s="106">
        <v>8707635</v>
      </c>
      <c r="F91" s="106">
        <v>8700806</v>
      </c>
      <c r="G91" s="106">
        <f aca="true" t="shared" si="2" ref="G91:G135">E91-F91</f>
        <v>6829</v>
      </c>
      <c r="H91" s="235" t="s">
        <v>662</v>
      </c>
      <c r="I91" s="41"/>
    </row>
    <row r="92" spans="2:9" ht="13.5" thickBot="1">
      <c r="B92" s="103">
        <v>102</v>
      </c>
      <c r="C92" s="103" t="s">
        <v>257</v>
      </c>
      <c r="D92" s="105" t="s">
        <v>228</v>
      </c>
      <c r="E92" s="106">
        <v>10601531</v>
      </c>
      <c r="F92" s="106">
        <v>10720939</v>
      </c>
      <c r="G92" s="106">
        <f t="shared" si="2"/>
        <v>-119408</v>
      </c>
      <c r="H92" s="235" t="s">
        <v>663</v>
      </c>
      <c r="I92" s="41"/>
    </row>
    <row r="93" spans="2:9" ht="13.5" thickBot="1">
      <c r="B93" s="103">
        <v>104</v>
      </c>
      <c r="C93" s="103" t="s">
        <v>387</v>
      </c>
      <c r="D93" s="105" t="s">
        <v>388</v>
      </c>
      <c r="E93" s="106">
        <v>1083739</v>
      </c>
      <c r="F93" s="106">
        <v>1589878</v>
      </c>
      <c r="G93" s="106">
        <f t="shared" si="2"/>
        <v>-506139</v>
      </c>
      <c r="H93" s="235" t="s">
        <v>664</v>
      </c>
      <c r="I93" s="41"/>
    </row>
    <row r="94" spans="2:9" ht="13.5" thickBot="1">
      <c r="B94" s="103">
        <v>110</v>
      </c>
      <c r="C94" s="103" t="s">
        <v>73</v>
      </c>
      <c r="D94" s="105" t="s">
        <v>228</v>
      </c>
      <c r="E94" s="106">
        <v>16175544</v>
      </c>
      <c r="F94" s="106">
        <v>10621844</v>
      </c>
      <c r="G94" s="106">
        <f t="shared" si="2"/>
        <v>5553700</v>
      </c>
      <c r="H94" s="251" t="s">
        <v>665</v>
      </c>
      <c r="I94" s="41"/>
    </row>
    <row r="95" spans="2:9" ht="26.25" thickBot="1">
      <c r="B95" s="103">
        <v>110</v>
      </c>
      <c r="C95" s="112" t="s">
        <v>389</v>
      </c>
      <c r="D95" s="111" t="s">
        <v>228</v>
      </c>
      <c r="E95" s="106">
        <v>9991659</v>
      </c>
      <c r="F95" s="106">
        <v>8383257</v>
      </c>
      <c r="G95" s="106">
        <f t="shared" si="2"/>
        <v>1608402</v>
      </c>
      <c r="H95" s="252"/>
      <c r="I95" s="41"/>
    </row>
    <row r="96" spans="2:9" ht="13.5" thickBot="1">
      <c r="B96" s="103">
        <v>110</v>
      </c>
      <c r="C96" s="110" t="s">
        <v>258</v>
      </c>
      <c r="D96" s="105"/>
      <c r="E96" s="106">
        <v>0</v>
      </c>
      <c r="F96" s="106">
        <v>-790000</v>
      </c>
      <c r="G96" s="106">
        <f>E96+F96</f>
        <v>-790000</v>
      </c>
      <c r="H96" s="252"/>
      <c r="I96" s="41"/>
    </row>
    <row r="97" spans="2:8" ht="13.5" thickBot="1">
      <c r="B97" s="103">
        <v>110</v>
      </c>
      <c r="C97" s="110" t="s">
        <v>390</v>
      </c>
      <c r="D97" s="111" t="s">
        <v>391</v>
      </c>
      <c r="E97" s="106">
        <v>991493</v>
      </c>
      <c r="F97" s="106">
        <v>888785</v>
      </c>
      <c r="G97" s="106">
        <f t="shared" si="2"/>
        <v>102708</v>
      </c>
      <c r="H97" s="253"/>
    </row>
    <row r="98" spans="2:8" ht="13.5" thickBot="1">
      <c r="B98" s="103">
        <v>109</v>
      </c>
      <c r="C98" s="103" t="s">
        <v>74</v>
      </c>
      <c r="D98" s="104" t="s">
        <v>229</v>
      </c>
      <c r="E98" s="106">
        <v>6832542</v>
      </c>
      <c r="F98" s="106">
        <v>5541124</v>
      </c>
      <c r="G98" s="106">
        <f t="shared" si="2"/>
        <v>1291418</v>
      </c>
      <c r="H98" s="235" t="s">
        <v>666</v>
      </c>
    </row>
    <row r="99" spans="2:8" s="218" customFormat="1" ht="13.5" thickBot="1">
      <c r="B99" s="103">
        <v>109</v>
      </c>
      <c r="C99" s="103" t="s">
        <v>611</v>
      </c>
      <c r="D99" s="104" t="s">
        <v>612</v>
      </c>
      <c r="E99" s="106">
        <v>-1300743</v>
      </c>
      <c r="F99" s="106">
        <v>-1705424</v>
      </c>
      <c r="G99" s="106">
        <f t="shared" si="2"/>
        <v>404681</v>
      </c>
      <c r="H99" s="235" t="s">
        <v>666</v>
      </c>
    </row>
    <row r="100" spans="2:8" ht="13.5" thickBot="1">
      <c r="B100" s="103">
        <v>107</v>
      </c>
      <c r="C100" s="103" t="s">
        <v>243</v>
      </c>
      <c r="D100" s="105">
        <v>375035</v>
      </c>
      <c r="E100" s="106">
        <v>111566</v>
      </c>
      <c r="F100" s="106">
        <v>99097</v>
      </c>
      <c r="G100" s="106">
        <f t="shared" si="2"/>
        <v>12469</v>
      </c>
      <c r="H100" s="236" t="s">
        <v>667</v>
      </c>
    </row>
    <row r="101" spans="2:8" ht="13.5" thickBot="1">
      <c r="B101" s="103">
        <v>107</v>
      </c>
      <c r="C101" s="110" t="s">
        <v>392</v>
      </c>
      <c r="D101" s="105"/>
      <c r="E101" s="106">
        <v>53056</v>
      </c>
      <c r="F101" s="106">
        <v>50759</v>
      </c>
      <c r="G101" s="106">
        <f t="shared" si="2"/>
        <v>2297</v>
      </c>
      <c r="H101" s="236" t="s">
        <v>667</v>
      </c>
    </row>
    <row r="102" spans="2:8" s="218" customFormat="1" ht="13.5" thickBot="1">
      <c r="B102" s="103">
        <v>107</v>
      </c>
      <c r="C102" s="110" t="s">
        <v>392</v>
      </c>
      <c r="D102" s="105"/>
      <c r="E102" s="106">
        <v>0</v>
      </c>
      <c r="F102" s="106">
        <v>123000</v>
      </c>
      <c r="G102" s="106">
        <f t="shared" si="2"/>
        <v>-123000</v>
      </c>
      <c r="H102" s="236" t="s">
        <v>668</v>
      </c>
    </row>
    <row r="103" spans="2:8" ht="13.5" thickBot="1">
      <c r="B103" s="103">
        <v>601</v>
      </c>
      <c r="C103" s="103" t="s">
        <v>118</v>
      </c>
      <c r="D103" s="105">
        <v>306001</v>
      </c>
      <c r="E103" s="107">
        <v>508716</v>
      </c>
      <c r="F103" s="107">
        <v>134328</v>
      </c>
      <c r="G103" s="106">
        <f t="shared" si="2"/>
        <v>374388</v>
      </c>
      <c r="H103" s="237" t="s">
        <v>668</v>
      </c>
    </row>
    <row r="104" spans="2:8" ht="13.5" thickBot="1">
      <c r="B104" s="113"/>
      <c r="C104" s="114" t="s">
        <v>393</v>
      </c>
      <c r="D104" s="105"/>
      <c r="E104" s="106"/>
      <c r="F104" s="106"/>
      <c r="G104" s="106">
        <f t="shared" si="2"/>
        <v>0</v>
      </c>
      <c r="H104" s="235"/>
    </row>
    <row r="105" spans="2:8" ht="13.5" thickBot="1">
      <c r="B105" s="115">
        <v>605</v>
      </c>
      <c r="C105" s="112" t="s">
        <v>394</v>
      </c>
      <c r="D105" s="105">
        <v>507001</v>
      </c>
      <c r="E105" s="106">
        <v>-1497870</v>
      </c>
      <c r="F105" s="106">
        <v>-2075793</v>
      </c>
      <c r="G105" s="106">
        <f t="shared" si="2"/>
        <v>577923</v>
      </c>
      <c r="H105" s="251" t="s">
        <v>669</v>
      </c>
    </row>
    <row r="106" spans="2:8" ht="26.25" thickBot="1">
      <c r="B106" s="115">
        <v>605</v>
      </c>
      <c r="C106" s="112" t="s">
        <v>613</v>
      </c>
      <c r="D106" s="105">
        <v>520001</v>
      </c>
      <c r="E106" s="106">
        <v>13760010</v>
      </c>
      <c r="F106" s="106">
        <v>15477328</v>
      </c>
      <c r="G106" s="106">
        <f t="shared" si="2"/>
        <v>-1717318</v>
      </c>
      <c r="H106" s="254"/>
    </row>
    <row r="107" spans="2:8" ht="13.5" thickBot="1">
      <c r="B107" s="115">
        <v>605</v>
      </c>
      <c r="C107" s="112" t="s">
        <v>395</v>
      </c>
      <c r="D107" s="105">
        <v>521001</v>
      </c>
      <c r="E107" s="106">
        <v>50828365</v>
      </c>
      <c r="F107" s="106">
        <v>48827147</v>
      </c>
      <c r="G107" s="106">
        <f t="shared" si="2"/>
        <v>2001218</v>
      </c>
      <c r="H107" s="254"/>
    </row>
    <row r="108" spans="2:8" s="218" customFormat="1" ht="13.5" thickBot="1">
      <c r="B108" s="115">
        <v>605</v>
      </c>
      <c r="C108" s="112" t="s">
        <v>614</v>
      </c>
      <c r="D108" s="105">
        <v>522001</v>
      </c>
      <c r="E108" s="106">
        <v>40914140</v>
      </c>
      <c r="F108" s="106">
        <v>41598868</v>
      </c>
      <c r="G108" s="106">
        <f t="shared" si="2"/>
        <v>-684728</v>
      </c>
      <c r="H108" s="254"/>
    </row>
    <row r="109" spans="2:8" ht="26.25" thickBot="1">
      <c r="B109" s="115">
        <v>605</v>
      </c>
      <c r="C109" s="112" t="s">
        <v>396</v>
      </c>
      <c r="D109" s="105">
        <v>523001</v>
      </c>
      <c r="E109" s="106">
        <v>14492680</v>
      </c>
      <c r="F109" s="106">
        <v>15200776</v>
      </c>
      <c r="G109" s="106">
        <f t="shared" si="2"/>
        <v>-708096</v>
      </c>
      <c r="H109" s="254"/>
    </row>
    <row r="110" spans="2:8" ht="13.5" thickBot="1">
      <c r="B110" s="115">
        <v>605</v>
      </c>
      <c r="C110" s="112" t="s">
        <v>397</v>
      </c>
      <c r="D110" s="105">
        <v>524001</v>
      </c>
      <c r="E110" s="106">
        <v>3398060</v>
      </c>
      <c r="F110" s="106">
        <v>1408082</v>
      </c>
      <c r="G110" s="106">
        <f t="shared" si="2"/>
        <v>1989978</v>
      </c>
      <c r="H110" s="254"/>
    </row>
    <row r="111" spans="2:8" ht="13.5" thickBot="1">
      <c r="B111" s="115">
        <v>605</v>
      </c>
      <c r="C111" s="112" t="s">
        <v>615</v>
      </c>
      <c r="D111" s="105">
        <v>535050</v>
      </c>
      <c r="E111" s="106">
        <v>0</v>
      </c>
      <c r="F111" s="106">
        <v>3954</v>
      </c>
      <c r="G111" s="106">
        <f t="shared" si="2"/>
        <v>-3954</v>
      </c>
      <c r="H111" s="254"/>
    </row>
    <row r="112" spans="2:8" ht="26.25" thickBot="1">
      <c r="B112" s="115">
        <v>605</v>
      </c>
      <c r="C112" s="112" t="s">
        <v>398</v>
      </c>
      <c r="D112" s="105">
        <v>542001</v>
      </c>
      <c r="E112" s="106">
        <v>238800</v>
      </c>
      <c r="F112" s="106">
        <v>859226</v>
      </c>
      <c r="G112" s="106">
        <f t="shared" si="2"/>
        <v>-620426</v>
      </c>
      <c r="H112" s="254"/>
    </row>
    <row r="113" spans="2:8" ht="26.25" thickBot="1">
      <c r="B113" s="115">
        <v>605</v>
      </c>
      <c r="C113" s="112" t="s">
        <v>399</v>
      </c>
      <c r="D113" s="105">
        <v>553050</v>
      </c>
      <c r="E113" s="106">
        <v>107260</v>
      </c>
      <c r="F113" s="106">
        <v>44673</v>
      </c>
      <c r="G113" s="106">
        <f t="shared" si="2"/>
        <v>62587</v>
      </c>
      <c r="H113" s="254"/>
    </row>
    <row r="114" spans="2:8" ht="26.25" thickBot="1">
      <c r="B114" s="116">
        <v>605</v>
      </c>
      <c r="C114" s="112" t="s">
        <v>400</v>
      </c>
      <c r="D114" s="105">
        <v>572001</v>
      </c>
      <c r="E114" s="106">
        <v>5179199</v>
      </c>
      <c r="F114" s="106">
        <v>4369227</v>
      </c>
      <c r="G114" s="106">
        <f t="shared" si="2"/>
        <v>809972</v>
      </c>
      <c r="H114" s="254"/>
    </row>
    <row r="115" spans="2:8" s="220" customFormat="1" ht="26.25" thickBot="1">
      <c r="B115" s="103">
        <v>605</v>
      </c>
      <c r="C115" s="112" t="s">
        <v>401</v>
      </c>
      <c r="D115" s="105" t="s">
        <v>402</v>
      </c>
      <c r="E115" s="106">
        <v>-92045</v>
      </c>
      <c r="F115" s="106">
        <v>955248</v>
      </c>
      <c r="G115" s="106">
        <f t="shared" si="2"/>
        <v>-1047293</v>
      </c>
      <c r="H115" s="254"/>
    </row>
    <row r="116" spans="2:8" ht="13.5" thickBot="1">
      <c r="B116" s="103">
        <v>612</v>
      </c>
      <c r="C116" s="103" t="s">
        <v>76</v>
      </c>
      <c r="D116" s="105">
        <v>308005</v>
      </c>
      <c r="E116" s="106">
        <v>10231677</v>
      </c>
      <c r="F116" s="106">
        <v>9014564</v>
      </c>
      <c r="G116" s="106">
        <f t="shared" si="2"/>
        <v>1217113</v>
      </c>
      <c r="H116" s="255"/>
    </row>
    <row r="117" spans="2:8" ht="13.5" thickBot="1">
      <c r="B117" s="103">
        <v>612</v>
      </c>
      <c r="C117" s="103" t="s">
        <v>77</v>
      </c>
      <c r="D117" s="105">
        <v>523005</v>
      </c>
      <c r="E117" s="106">
        <v>19487064</v>
      </c>
      <c r="F117" s="106">
        <v>20493590</v>
      </c>
      <c r="G117" s="106">
        <f t="shared" si="2"/>
        <v>-1006526</v>
      </c>
      <c r="H117" s="235" t="s">
        <v>670</v>
      </c>
    </row>
    <row r="118" spans="2:8" ht="13.5" thickBot="1">
      <c r="B118" s="103">
        <v>612</v>
      </c>
      <c r="C118" s="110" t="s">
        <v>193</v>
      </c>
      <c r="D118" s="105">
        <v>301061</v>
      </c>
      <c r="E118" s="106">
        <v>2212329</v>
      </c>
      <c r="F118" s="106">
        <v>2373219</v>
      </c>
      <c r="G118" s="106">
        <f t="shared" si="2"/>
        <v>-160890</v>
      </c>
      <c r="H118" s="235" t="s">
        <v>670</v>
      </c>
    </row>
    <row r="119" spans="2:8" s="218" customFormat="1" ht="13.5" thickBot="1">
      <c r="B119" s="103">
        <v>612</v>
      </c>
      <c r="C119" s="110" t="s">
        <v>616</v>
      </c>
      <c r="D119" s="105">
        <v>523006</v>
      </c>
      <c r="E119" s="106">
        <v>0</v>
      </c>
      <c r="F119" s="106">
        <v>-60013</v>
      </c>
      <c r="G119" s="106">
        <f t="shared" si="2"/>
        <v>60013</v>
      </c>
      <c r="H119" s="235" t="s">
        <v>670</v>
      </c>
    </row>
    <row r="120" spans="2:8" s="218" customFormat="1" ht="13.5" thickBot="1">
      <c r="B120" s="103">
        <v>612</v>
      </c>
      <c r="C120" s="110" t="s">
        <v>617</v>
      </c>
      <c r="D120" s="105">
        <v>523007</v>
      </c>
      <c r="E120" s="106">
        <v>0</v>
      </c>
      <c r="F120" s="106">
        <v>-1356895</v>
      </c>
      <c r="G120" s="106">
        <f t="shared" si="2"/>
        <v>1356895</v>
      </c>
      <c r="H120" s="235" t="s">
        <v>670</v>
      </c>
    </row>
    <row r="121" spans="2:8" ht="13.5" thickBot="1">
      <c r="B121" s="103">
        <v>329</v>
      </c>
      <c r="C121" s="110" t="s">
        <v>194</v>
      </c>
      <c r="D121" s="105">
        <v>346005</v>
      </c>
      <c r="E121" s="106">
        <v>7084498</v>
      </c>
      <c r="F121" s="106">
        <v>6796015</v>
      </c>
      <c r="G121" s="106">
        <f t="shared" si="2"/>
        <v>288483</v>
      </c>
      <c r="H121" s="235" t="s">
        <v>670</v>
      </c>
    </row>
    <row r="122" spans="2:8" ht="13.5" thickBot="1">
      <c r="B122" s="113">
        <v>608</v>
      </c>
      <c r="C122" s="114" t="s">
        <v>403</v>
      </c>
      <c r="D122" s="105"/>
      <c r="E122" s="106"/>
      <c r="F122" s="106"/>
      <c r="G122" s="106">
        <f t="shared" si="2"/>
        <v>0</v>
      </c>
      <c r="H122" s="236" t="s">
        <v>671</v>
      </c>
    </row>
    <row r="123" spans="2:8" ht="13.5" thickBot="1">
      <c r="B123" s="110">
        <v>608</v>
      </c>
      <c r="C123" s="112" t="s">
        <v>404</v>
      </c>
      <c r="D123" s="111">
        <v>304001</v>
      </c>
      <c r="E123" s="106">
        <v>7086727</v>
      </c>
      <c r="F123" s="106">
        <v>6378341</v>
      </c>
      <c r="G123" s="106">
        <f t="shared" si="2"/>
        <v>708386</v>
      </c>
      <c r="H123" s="235"/>
    </row>
    <row r="124" spans="2:8" ht="13.5" thickBot="1">
      <c r="B124" s="110">
        <v>608</v>
      </c>
      <c r="C124" s="112" t="s">
        <v>405</v>
      </c>
      <c r="D124" s="111">
        <v>304005</v>
      </c>
      <c r="E124" s="106">
        <v>1821719</v>
      </c>
      <c r="F124" s="106">
        <v>1758213</v>
      </c>
      <c r="G124" s="106">
        <f t="shared" si="2"/>
        <v>63506</v>
      </c>
      <c r="H124" s="238" t="s">
        <v>672</v>
      </c>
    </row>
    <row r="125" spans="2:8" ht="13.5" thickBot="1">
      <c r="B125" s="110">
        <v>608</v>
      </c>
      <c r="C125" s="112" t="s">
        <v>618</v>
      </c>
      <c r="D125" s="117" t="s">
        <v>158</v>
      </c>
      <c r="E125" s="106">
        <v>15981678</v>
      </c>
      <c r="F125" s="106">
        <v>15589332</v>
      </c>
      <c r="G125" s="106">
        <f t="shared" si="2"/>
        <v>392346</v>
      </c>
      <c r="H125" s="238" t="s">
        <v>672</v>
      </c>
    </row>
    <row r="126" spans="2:8" s="218" customFormat="1" ht="13.5" thickBot="1">
      <c r="B126" s="110">
        <v>608</v>
      </c>
      <c r="C126" s="112" t="s">
        <v>619</v>
      </c>
      <c r="D126" s="117">
        <v>485005</v>
      </c>
      <c r="E126" s="106">
        <v>4292060</v>
      </c>
      <c r="F126" s="106">
        <v>4209358</v>
      </c>
      <c r="G126" s="106">
        <f t="shared" si="2"/>
        <v>82702</v>
      </c>
      <c r="H126" s="238" t="s">
        <v>672</v>
      </c>
    </row>
    <row r="127" spans="2:8" s="218" customFormat="1" ht="13.5" thickBot="1">
      <c r="B127" s="110">
        <v>608</v>
      </c>
      <c r="C127" s="112" t="s">
        <v>620</v>
      </c>
      <c r="D127" s="117">
        <v>485008</v>
      </c>
      <c r="E127" s="106">
        <v>0</v>
      </c>
      <c r="F127" s="106">
        <v>10172</v>
      </c>
      <c r="G127" s="106">
        <f t="shared" si="2"/>
        <v>-10172</v>
      </c>
      <c r="H127" s="238" t="s">
        <v>672</v>
      </c>
    </row>
    <row r="128" spans="2:8" ht="26.25" thickBot="1">
      <c r="B128" s="110">
        <v>608</v>
      </c>
      <c r="C128" s="112" t="s">
        <v>406</v>
      </c>
      <c r="D128" s="117" t="s">
        <v>407</v>
      </c>
      <c r="E128" s="106">
        <v>0</v>
      </c>
      <c r="F128" s="106">
        <v>0</v>
      </c>
      <c r="G128" s="106">
        <f t="shared" si="2"/>
        <v>0</v>
      </c>
      <c r="H128" s="238" t="s">
        <v>672</v>
      </c>
    </row>
    <row r="129" spans="2:8" ht="13.5" thickBot="1">
      <c r="B129" s="110">
        <v>608</v>
      </c>
      <c r="C129" s="112" t="s">
        <v>408</v>
      </c>
      <c r="D129" s="111">
        <v>489001</v>
      </c>
      <c r="E129" s="106">
        <v>7157181</v>
      </c>
      <c r="F129" s="106">
        <v>6847682</v>
      </c>
      <c r="G129" s="106">
        <f t="shared" si="2"/>
        <v>309499</v>
      </c>
      <c r="H129" s="238" t="s">
        <v>672</v>
      </c>
    </row>
    <row r="130" spans="2:8" ht="13.5" thickBot="1">
      <c r="B130" s="110">
        <v>608</v>
      </c>
      <c r="C130" s="112" t="s">
        <v>409</v>
      </c>
      <c r="D130" s="111">
        <v>521022</v>
      </c>
      <c r="E130" s="106">
        <v>1425192</v>
      </c>
      <c r="F130" s="106">
        <v>-5032</v>
      </c>
      <c r="G130" s="106">
        <f t="shared" si="2"/>
        <v>1430224</v>
      </c>
      <c r="H130" s="238" t="s">
        <v>672</v>
      </c>
    </row>
    <row r="131" spans="2:8" ht="13.5" thickBot="1">
      <c r="B131" s="110">
        <v>608</v>
      </c>
      <c r="C131" s="112" t="s">
        <v>410</v>
      </c>
      <c r="D131" s="111">
        <v>521023</v>
      </c>
      <c r="E131" s="106">
        <v>1246576</v>
      </c>
      <c r="F131" s="106">
        <v>-21030</v>
      </c>
      <c r="G131" s="106">
        <f t="shared" si="2"/>
        <v>1267606</v>
      </c>
      <c r="H131" s="238" t="s">
        <v>672</v>
      </c>
    </row>
    <row r="132" spans="2:8" ht="13.5" thickBot="1">
      <c r="B132" s="110">
        <v>608</v>
      </c>
      <c r="C132" s="112" t="s">
        <v>411</v>
      </c>
      <c r="D132" s="111">
        <v>521027</v>
      </c>
      <c r="E132" s="106">
        <v>952288</v>
      </c>
      <c r="F132" s="106">
        <v>601640</v>
      </c>
      <c r="G132" s="106">
        <f t="shared" si="2"/>
        <v>350648</v>
      </c>
      <c r="H132" s="238" t="s">
        <v>672</v>
      </c>
    </row>
    <row r="133" spans="2:8" ht="13.5" thickBot="1">
      <c r="B133" s="110">
        <v>608</v>
      </c>
      <c r="C133" s="112" t="s">
        <v>412</v>
      </c>
      <c r="D133" s="111">
        <v>521036</v>
      </c>
      <c r="E133" s="106">
        <v>210202</v>
      </c>
      <c r="F133" s="106">
        <v>129479</v>
      </c>
      <c r="G133" s="106">
        <f t="shared" si="2"/>
        <v>80723</v>
      </c>
      <c r="H133" s="238" t="s">
        <v>672</v>
      </c>
    </row>
    <row r="134" spans="2:8" ht="13.5" thickBot="1">
      <c r="B134" s="110">
        <v>608</v>
      </c>
      <c r="C134" s="112" t="s">
        <v>413</v>
      </c>
      <c r="D134" s="111">
        <v>521061</v>
      </c>
      <c r="E134" s="106">
        <v>663810</v>
      </c>
      <c r="F134" s="106">
        <v>349877</v>
      </c>
      <c r="G134" s="106">
        <f t="shared" si="2"/>
        <v>313933</v>
      </c>
      <c r="H134" s="238" t="s">
        <v>672</v>
      </c>
    </row>
    <row r="135" spans="2:8" ht="13.5" thickBot="1">
      <c r="B135" s="110">
        <v>608</v>
      </c>
      <c r="C135" s="112" t="s">
        <v>414</v>
      </c>
      <c r="D135" s="111">
        <v>521065</v>
      </c>
      <c r="E135" s="106">
        <v>95821</v>
      </c>
      <c r="F135" s="106">
        <v>100159</v>
      </c>
      <c r="G135" s="106">
        <f t="shared" si="2"/>
        <v>-4338</v>
      </c>
      <c r="H135" s="238" t="s">
        <v>672</v>
      </c>
    </row>
    <row r="136" spans="2:8" ht="13.5" thickBot="1">
      <c r="B136" s="103"/>
      <c r="C136" s="103"/>
      <c r="D136" s="105"/>
      <c r="E136" s="106"/>
      <c r="F136" s="106"/>
      <c r="G136" s="106"/>
      <c r="H136" s="238" t="s">
        <v>672</v>
      </c>
    </row>
    <row r="137" spans="2:8" ht="13.5" thickBot="1">
      <c r="B137" s="102" t="s">
        <v>245</v>
      </c>
      <c r="C137" s="102"/>
      <c r="D137" s="105"/>
      <c r="E137" s="118">
        <f>SUM(E10:E136)</f>
        <v>876446268</v>
      </c>
      <c r="F137" s="118">
        <f>SUM(F10:F136)</f>
        <v>850396519</v>
      </c>
      <c r="G137" s="118">
        <f>SUM(G10:G136)</f>
        <v>24469749</v>
      </c>
      <c r="H137" s="118"/>
    </row>
    <row r="138" spans="2:8" ht="12.75">
      <c r="B138" s="245" t="s">
        <v>624</v>
      </c>
      <c r="C138" s="246"/>
      <c r="D138" s="246"/>
      <c r="E138" s="247"/>
      <c r="F138" s="228"/>
      <c r="G138" s="233"/>
      <c r="H138" s="223"/>
    </row>
    <row r="139" spans="2:8" ht="12.75">
      <c r="B139" s="245" t="s">
        <v>625</v>
      </c>
      <c r="C139" s="246"/>
      <c r="D139" s="246"/>
      <c r="E139" s="247"/>
      <c r="F139" s="228"/>
      <c r="G139" s="233">
        <v>438310</v>
      </c>
      <c r="H139" s="222"/>
    </row>
    <row r="140" spans="2:8" ht="12.75">
      <c r="B140" s="229"/>
      <c r="C140" s="226"/>
      <c r="D140" s="225"/>
      <c r="E140" s="227"/>
      <c r="F140" s="228"/>
      <c r="G140" s="224"/>
      <c r="H140" s="222"/>
    </row>
    <row r="141" spans="2:8" ht="13.5" thickBot="1">
      <c r="B141" s="242" t="s">
        <v>245</v>
      </c>
      <c r="C141" s="243"/>
      <c r="D141" s="244"/>
      <c r="E141" s="230"/>
      <c r="F141" s="231"/>
      <c r="G141" s="232">
        <v>24908059</v>
      </c>
      <c r="H141" s="221"/>
    </row>
  </sheetData>
  <mergeCells count="6">
    <mergeCell ref="B141:D141"/>
    <mergeCell ref="B138:E138"/>
    <mergeCell ref="B139:E139"/>
    <mergeCell ref="H88:H90"/>
    <mergeCell ref="H94:H97"/>
    <mergeCell ref="H105:H116"/>
  </mergeCells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workbookViewId="0" topLeftCell="A1">
      <pane ySplit="6" topLeftCell="A7" activePane="bottomLeft" state="frozen"/>
      <selection pane="topLeft" activeCell="E7" sqref="E7"/>
      <selection pane="bottomLeft" activeCell="E7" sqref="E7"/>
    </sheetView>
  </sheetViews>
  <sheetFormatPr defaultColWidth="9.140625" defaultRowHeight="12.75"/>
  <cols>
    <col min="1" max="1" width="2.421875" style="0" customWidth="1"/>
    <col min="2" max="2" width="4.00390625" style="0" customWidth="1"/>
    <col min="3" max="3" width="32.421875" style="0" customWidth="1"/>
    <col min="4" max="4" width="10.421875" style="0" customWidth="1"/>
    <col min="5" max="5" width="11.421875" style="0" customWidth="1"/>
    <col min="6" max="6" width="12.421875" style="0" customWidth="1"/>
    <col min="7" max="7" width="13.57421875" style="0" customWidth="1"/>
    <col min="8" max="8" width="9.421875" style="4" customWidth="1"/>
    <col min="9" max="9" width="9.421875" style="0" bestFit="1" customWidth="1"/>
  </cols>
  <sheetData>
    <row r="1" ht="13.5" thickBot="1"/>
    <row r="2" spans="2:8" ht="26.25" thickBot="1">
      <c r="B2" s="15" t="str">
        <f>Total!B1</f>
        <v>Budgetoverførsler fra 2016 til 2017</v>
      </c>
      <c r="C2" s="16"/>
      <c r="D2" s="16"/>
      <c r="E2" s="16"/>
      <c r="F2" s="16"/>
      <c r="G2" s="16"/>
      <c r="H2" s="18"/>
    </row>
    <row r="4" spans="2:3" ht="18">
      <c r="B4" s="14" t="s">
        <v>10</v>
      </c>
      <c r="C4" s="2"/>
    </row>
    <row r="5" ht="18">
      <c r="B5" s="14" t="s">
        <v>14</v>
      </c>
    </row>
    <row r="6" spans="2:8" s="1" customFormat="1" ht="59.1" customHeight="1">
      <c r="B6" s="22" t="s">
        <v>196</v>
      </c>
      <c r="C6" s="22"/>
      <c r="D6" s="23" t="s">
        <v>22</v>
      </c>
      <c r="E6" s="24" t="s">
        <v>429</v>
      </c>
      <c r="F6" s="24" t="s">
        <v>430</v>
      </c>
      <c r="G6" s="21" t="s">
        <v>431</v>
      </c>
      <c r="H6" s="24" t="s">
        <v>16</v>
      </c>
    </row>
    <row r="7" spans="2:8" ht="28.5" customHeight="1">
      <c r="B7" s="66"/>
      <c r="C7" s="66"/>
      <c r="D7" s="66"/>
      <c r="E7" s="66"/>
      <c r="F7" s="66"/>
      <c r="G7" s="89" t="s">
        <v>19</v>
      </c>
      <c r="H7" s="65"/>
    </row>
    <row r="8" spans="2:8" ht="12.75">
      <c r="B8" s="38" t="s">
        <v>20</v>
      </c>
      <c r="C8" s="66"/>
      <c r="D8" s="66"/>
      <c r="E8" s="66"/>
      <c r="F8" s="66"/>
      <c r="G8" s="66"/>
      <c r="H8" s="66"/>
    </row>
    <row r="9" spans="2:8" ht="12.75">
      <c r="B9" s="38" t="s">
        <v>78</v>
      </c>
      <c r="C9" s="66"/>
      <c r="D9" s="120" t="s">
        <v>179</v>
      </c>
      <c r="E9" s="39">
        <v>23773082</v>
      </c>
      <c r="F9" s="39">
        <v>23341804</v>
      </c>
      <c r="G9" s="39">
        <f>E9-F9</f>
        <v>431278</v>
      </c>
      <c r="H9" s="100" t="s">
        <v>585</v>
      </c>
    </row>
    <row r="10" spans="2:8" s="35" customFormat="1" ht="12.75">
      <c r="B10" s="66"/>
      <c r="C10" s="66"/>
      <c r="D10" s="120"/>
      <c r="E10" s="39"/>
      <c r="F10" s="39"/>
      <c r="G10" s="39"/>
      <c r="H10" s="100"/>
    </row>
    <row r="11" spans="2:10" ht="12.75">
      <c r="B11" s="38" t="s">
        <v>152</v>
      </c>
      <c r="C11" s="66"/>
      <c r="D11" s="66" t="s">
        <v>153</v>
      </c>
      <c r="E11" s="39">
        <v>6901676</v>
      </c>
      <c r="F11" s="39">
        <v>6711402</v>
      </c>
      <c r="G11" s="39">
        <f>E11-F11</f>
        <v>190274</v>
      </c>
      <c r="H11" s="100" t="s">
        <v>584</v>
      </c>
      <c r="J11" s="3"/>
    </row>
    <row r="12" spans="2:10" s="35" customFormat="1" ht="12.75">
      <c r="B12" s="66"/>
      <c r="C12" s="66"/>
      <c r="D12" s="66"/>
      <c r="E12" s="39"/>
      <c r="F12" s="39"/>
      <c r="G12" s="39"/>
      <c r="H12" s="100"/>
      <c r="J12" s="36"/>
    </row>
    <row r="13" spans="2:10" ht="12.75">
      <c r="B13" s="38" t="s">
        <v>0</v>
      </c>
      <c r="C13" s="66"/>
      <c r="D13" s="66"/>
      <c r="E13" s="39"/>
      <c r="F13" s="39"/>
      <c r="G13" s="39"/>
      <c r="H13" s="100"/>
      <c r="J13" s="3"/>
    </row>
    <row r="14" spans="2:10" ht="12.75">
      <c r="B14" s="66"/>
      <c r="C14" s="66" t="s">
        <v>221</v>
      </c>
      <c r="D14" s="66" t="s">
        <v>224</v>
      </c>
      <c r="E14" s="39">
        <v>1744687</v>
      </c>
      <c r="F14" s="39">
        <v>1486483</v>
      </c>
      <c r="G14" s="39">
        <f aca="true" t="shared" si="0" ref="G14:G19">E14-F14</f>
        <v>258204</v>
      </c>
      <c r="H14" s="100" t="s">
        <v>586</v>
      </c>
      <c r="J14" s="3"/>
    </row>
    <row r="15" spans="2:10" ht="12.75">
      <c r="B15" s="66"/>
      <c r="C15" s="66" t="s">
        <v>222</v>
      </c>
      <c r="D15" s="66" t="s">
        <v>225</v>
      </c>
      <c r="E15" s="39">
        <v>33945345</v>
      </c>
      <c r="F15" s="39">
        <v>32846979</v>
      </c>
      <c r="G15" s="39">
        <f t="shared" si="0"/>
        <v>1098366</v>
      </c>
      <c r="H15" s="100" t="s">
        <v>586</v>
      </c>
      <c r="J15" s="3"/>
    </row>
    <row r="16" spans="2:10" s="51" customFormat="1" ht="12.75">
      <c r="B16" s="66"/>
      <c r="C16" s="66" t="s">
        <v>424</v>
      </c>
      <c r="D16" s="66" t="s">
        <v>425</v>
      </c>
      <c r="E16" s="39">
        <v>218665</v>
      </c>
      <c r="F16" s="39">
        <v>0</v>
      </c>
      <c r="G16" s="39">
        <v>0</v>
      </c>
      <c r="H16" s="100" t="s">
        <v>586</v>
      </c>
      <c r="J16" s="43"/>
    </row>
    <row r="17" spans="2:10" ht="12.75">
      <c r="B17" s="66"/>
      <c r="C17" s="66" t="s">
        <v>223</v>
      </c>
      <c r="D17" s="66" t="s">
        <v>226</v>
      </c>
      <c r="E17" s="39">
        <v>13251000</v>
      </c>
      <c r="F17" s="39">
        <v>11605184</v>
      </c>
      <c r="G17" s="39">
        <f t="shared" si="0"/>
        <v>1645816</v>
      </c>
      <c r="H17" s="100" t="s">
        <v>586</v>
      </c>
      <c r="J17" s="3"/>
    </row>
    <row r="18" spans="2:10" s="35" customFormat="1" ht="12.75">
      <c r="B18" s="66"/>
      <c r="C18" s="66" t="s">
        <v>292</v>
      </c>
      <c r="D18" s="66" t="s">
        <v>227</v>
      </c>
      <c r="E18" s="39">
        <v>1078020</v>
      </c>
      <c r="F18" s="39">
        <v>1081597</v>
      </c>
      <c r="G18" s="39">
        <f t="shared" si="0"/>
        <v>-3577</v>
      </c>
      <c r="H18" s="100" t="s">
        <v>586</v>
      </c>
      <c r="J18" s="36"/>
    </row>
    <row r="19" spans="2:10" s="35" customFormat="1" ht="12.75">
      <c r="B19" s="66"/>
      <c r="C19" s="66"/>
      <c r="D19" s="66"/>
      <c r="E19" s="39"/>
      <c r="F19" s="39"/>
      <c r="G19" s="39">
        <f t="shared" si="0"/>
        <v>0</v>
      </c>
      <c r="H19" s="100"/>
      <c r="J19" s="36"/>
    </row>
    <row r="20" spans="2:10" s="35" customFormat="1" ht="12.75">
      <c r="B20" s="121" t="s">
        <v>272</v>
      </c>
      <c r="C20" s="122"/>
      <c r="D20" s="66"/>
      <c r="E20" s="39"/>
      <c r="F20" s="39"/>
      <c r="G20" s="39">
        <f>SUM(G14:G19)</f>
        <v>2998809</v>
      </c>
      <c r="H20" s="100"/>
      <c r="J20" s="36"/>
    </row>
    <row r="21" spans="2:10" s="35" customFormat="1" ht="12.75">
      <c r="B21" s="66"/>
      <c r="C21" s="66"/>
      <c r="D21" s="66"/>
      <c r="E21" s="39"/>
      <c r="F21" s="39"/>
      <c r="G21" s="39"/>
      <c r="H21" s="100"/>
      <c r="J21" s="36"/>
    </row>
    <row r="22" spans="2:10" ht="12.75">
      <c r="B22" s="67" t="s">
        <v>143</v>
      </c>
      <c r="C22" s="66"/>
      <c r="D22" s="66"/>
      <c r="E22" s="39">
        <v>1446609</v>
      </c>
      <c r="F22" s="39">
        <v>1350632</v>
      </c>
      <c r="G22" s="39">
        <f>E22-F22</f>
        <v>95977</v>
      </c>
      <c r="H22" s="100" t="s">
        <v>587</v>
      </c>
      <c r="J22" s="3"/>
    </row>
    <row r="23" spans="2:10" s="35" customFormat="1" ht="12.75">
      <c r="B23" s="67"/>
      <c r="C23" s="66"/>
      <c r="D23" s="66"/>
      <c r="E23" s="39"/>
      <c r="F23" s="39"/>
      <c r="G23" s="39"/>
      <c r="H23" s="100"/>
      <c r="J23" s="36"/>
    </row>
    <row r="24" spans="2:8" ht="12.75">
      <c r="B24" s="38" t="s">
        <v>433</v>
      </c>
      <c r="C24" s="38"/>
      <c r="D24" s="38"/>
      <c r="E24" s="86">
        <f>SUM(E9:E23)</f>
        <v>82359084</v>
      </c>
      <c r="F24" s="86">
        <f>SUM(F9:F23)</f>
        <v>78424081</v>
      </c>
      <c r="G24" s="86">
        <f>SUM(G9:G23)-G20</f>
        <v>3716338</v>
      </c>
      <c r="H24" s="123"/>
    </row>
    <row r="25" spans="2:8" ht="12" customHeight="1">
      <c r="B25" s="66"/>
      <c r="C25" s="66"/>
      <c r="D25" s="66"/>
      <c r="E25" s="39"/>
      <c r="F25" s="39"/>
      <c r="G25" s="39"/>
      <c r="H25" s="124"/>
    </row>
    <row r="26" spans="2:8" ht="12.75">
      <c r="B26" s="70" t="s">
        <v>588</v>
      </c>
      <c r="C26" s="70"/>
      <c r="D26" s="70"/>
      <c r="E26" s="125">
        <v>2066134</v>
      </c>
      <c r="F26" s="125">
        <v>2115104</v>
      </c>
      <c r="G26" s="125"/>
      <c r="H26" s="123"/>
    </row>
    <row r="27" spans="2:9" ht="12.75">
      <c r="B27" s="12"/>
      <c r="E27" s="3"/>
      <c r="F27" s="3"/>
      <c r="G27" s="3"/>
      <c r="H27" s="3"/>
      <c r="I27" s="3"/>
    </row>
    <row r="28" spans="4:7" ht="12.75">
      <c r="D28" t="s">
        <v>426</v>
      </c>
      <c r="E28" s="43">
        <f>E24+E26</f>
        <v>84425218</v>
      </c>
      <c r="G28" s="3"/>
    </row>
    <row r="29" ht="12.75">
      <c r="H29"/>
    </row>
    <row r="30" spans="7:8" ht="12.75">
      <c r="G30" s="3"/>
      <c r="H30"/>
    </row>
    <row r="32" ht="12.75">
      <c r="G32" s="3"/>
    </row>
    <row r="36" spans="2:3" ht="12.75">
      <c r="B36" s="9"/>
      <c r="C36" s="9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 topLeftCell="A1">
      <pane ySplit="6" topLeftCell="A7" activePane="bottomLeft" state="frozen"/>
      <selection pane="topLeft" activeCell="E7" sqref="E7"/>
      <selection pane="bottomLeft" activeCell="E7" sqref="E7"/>
    </sheetView>
  </sheetViews>
  <sheetFormatPr defaultColWidth="9.140625" defaultRowHeight="12.75"/>
  <cols>
    <col min="1" max="1" width="2.421875" style="0" customWidth="1"/>
    <col min="2" max="2" width="4.00390625" style="0" customWidth="1"/>
    <col min="3" max="3" width="35.421875" style="0" customWidth="1"/>
    <col min="4" max="4" width="7.57421875" style="11" bestFit="1" customWidth="1"/>
    <col min="5" max="5" width="12.421875" style="0" customWidth="1"/>
    <col min="6" max="6" width="11.421875" style="0" customWidth="1"/>
    <col min="7" max="7" width="14.28125" style="0" customWidth="1"/>
    <col min="8" max="8" width="10.00390625" style="4" customWidth="1"/>
    <col min="9" max="9" width="9.140625" style="0" customWidth="1"/>
    <col min="10" max="10" width="7.28125" style="0" customWidth="1"/>
    <col min="11" max="11" width="9.421875" style="0" bestFit="1" customWidth="1"/>
    <col min="12" max="12" width="10.421875" style="0" bestFit="1" customWidth="1"/>
    <col min="13" max="13" width="9.421875" style="0" bestFit="1" customWidth="1"/>
  </cols>
  <sheetData>
    <row r="1" spans="2:8" ht="26.25" thickBot="1">
      <c r="B1" s="256" t="s">
        <v>428</v>
      </c>
      <c r="C1" s="257"/>
      <c r="D1" s="257"/>
      <c r="E1" s="257"/>
      <c r="F1" s="257"/>
      <c r="G1" s="257"/>
      <c r="H1" s="257"/>
    </row>
    <row r="3" spans="2:3" ht="18">
      <c r="B3" s="14" t="s">
        <v>24</v>
      </c>
      <c r="C3" s="2"/>
    </row>
    <row r="4" spans="2:14" ht="18">
      <c r="B4" s="14" t="s">
        <v>14</v>
      </c>
      <c r="N4" s="36"/>
    </row>
    <row r="5" spans="2:9" s="1" customFormat="1" ht="42" customHeight="1">
      <c r="B5" s="22" t="s">
        <v>196</v>
      </c>
      <c r="C5" s="22"/>
      <c r="D5" s="25" t="s">
        <v>22</v>
      </c>
      <c r="E5" s="24" t="s">
        <v>429</v>
      </c>
      <c r="F5" s="24" t="s">
        <v>430</v>
      </c>
      <c r="G5" s="56" t="s">
        <v>431</v>
      </c>
      <c r="H5" s="24" t="s">
        <v>16</v>
      </c>
      <c r="I5" s="216"/>
    </row>
    <row r="6" spans="2:11" ht="27.75" customHeight="1">
      <c r="B6" s="66"/>
      <c r="C6" s="66"/>
      <c r="D6" s="126"/>
      <c r="E6" s="66"/>
      <c r="F6" s="66"/>
      <c r="G6" s="89" t="s">
        <v>19</v>
      </c>
      <c r="H6" s="65"/>
      <c r="K6" s="9"/>
    </row>
    <row r="7" spans="1:8" ht="12.75">
      <c r="A7" s="30"/>
      <c r="B7" s="127" t="s">
        <v>582</v>
      </c>
      <c r="C7" s="128"/>
      <c r="D7" s="129"/>
      <c r="E7" s="128"/>
      <c r="F7" s="128"/>
      <c r="G7" s="128"/>
      <c r="H7" s="130"/>
    </row>
    <row r="8" spans="1:13" ht="14.1" customHeight="1">
      <c r="A8" s="33"/>
      <c r="B8" s="131">
        <v>104</v>
      </c>
      <c r="C8" s="131" t="s">
        <v>595</v>
      </c>
      <c r="D8" s="135"/>
      <c r="E8" s="133">
        <v>702000</v>
      </c>
      <c r="F8" s="133">
        <v>672663</v>
      </c>
      <c r="G8" s="217">
        <f>E8-F8</f>
        <v>29337</v>
      </c>
      <c r="H8" s="134" t="s">
        <v>596</v>
      </c>
      <c r="M8" s="36"/>
    </row>
    <row r="9" spans="1:13" s="51" customFormat="1" ht="14.1" customHeight="1">
      <c r="A9" s="33"/>
      <c r="B9" s="131">
        <v>105</v>
      </c>
      <c r="C9" s="131" t="s">
        <v>559</v>
      </c>
      <c r="D9" s="135"/>
      <c r="E9" s="133">
        <v>4867087</v>
      </c>
      <c r="F9" s="133">
        <v>5356031</v>
      </c>
      <c r="G9" s="217">
        <f>E9-F9</f>
        <v>-488944</v>
      </c>
      <c r="H9" s="134" t="s">
        <v>563</v>
      </c>
      <c r="M9" s="43"/>
    </row>
    <row r="10" spans="1:13" s="35" customFormat="1" ht="14.1" customHeight="1">
      <c r="A10" s="33"/>
      <c r="B10" s="131">
        <v>115</v>
      </c>
      <c r="C10" s="131" t="s">
        <v>355</v>
      </c>
      <c r="D10" s="132"/>
      <c r="E10" s="133">
        <v>3069138</v>
      </c>
      <c r="F10" s="133">
        <v>2854047</v>
      </c>
      <c r="G10" s="217">
        <f>E10-F10</f>
        <v>215091</v>
      </c>
      <c r="H10" s="134" t="s">
        <v>564</v>
      </c>
      <c r="K10" s="36"/>
      <c r="L10" s="36"/>
      <c r="M10" s="36"/>
    </row>
    <row r="11" spans="1:13" ht="14.1" customHeight="1">
      <c r="A11" s="33"/>
      <c r="B11" s="131">
        <v>401</v>
      </c>
      <c r="C11" s="131" t="s">
        <v>276</v>
      </c>
      <c r="D11" s="132"/>
      <c r="E11" s="133">
        <v>3985233</v>
      </c>
      <c r="F11" s="133">
        <v>3897986</v>
      </c>
      <c r="G11" s="217">
        <f>E11-F11</f>
        <v>87247</v>
      </c>
      <c r="H11" s="134" t="s">
        <v>565</v>
      </c>
      <c r="L11" s="36"/>
      <c r="M11" s="36"/>
    </row>
    <row r="12" spans="1:13" ht="14.1" customHeight="1">
      <c r="A12" s="33"/>
      <c r="B12" s="131">
        <v>402</v>
      </c>
      <c r="C12" s="136" t="s">
        <v>356</v>
      </c>
      <c r="D12" s="132"/>
      <c r="E12" s="133">
        <v>9136118</v>
      </c>
      <c r="F12" s="133">
        <v>8886246</v>
      </c>
      <c r="G12" s="217">
        <f>E12-F12</f>
        <v>249872</v>
      </c>
      <c r="H12" s="134" t="s">
        <v>566</v>
      </c>
      <c r="K12" s="36"/>
      <c r="M12" s="36"/>
    </row>
    <row r="13" spans="1:13" ht="14.1" customHeight="1">
      <c r="A13" s="33"/>
      <c r="B13" s="131">
        <v>403</v>
      </c>
      <c r="C13" s="136" t="s">
        <v>246</v>
      </c>
      <c r="D13" s="137"/>
      <c r="E13" s="133">
        <f>5622398-E14</f>
        <v>5393783</v>
      </c>
      <c r="F13" s="133">
        <f>5204666-F14</f>
        <v>5149674</v>
      </c>
      <c r="G13" s="217">
        <f aca="true" t="shared" si="0" ref="G13:G29">E13-F13</f>
        <v>244109</v>
      </c>
      <c r="H13" s="138" t="s">
        <v>567</v>
      </c>
      <c r="M13" s="36"/>
    </row>
    <row r="14" spans="1:13" s="51" customFormat="1" ht="14.1" customHeight="1">
      <c r="A14" s="33"/>
      <c r="B14" s="131">
        <v>403</v>
      </c>
      <c r="C14" s="136" t="s">
        <v>597</v>
      </c>
      <c r="D14" s="137"/>
      <c r="E14" s="133">
        <v>228615</v>
      </c>
      <c r="F14" s="133">
        <v>54992</v>
      </c>
      <c r="G14" s="217">
        <f t="shared" si="0"/>
        <v>173623</v>
      </c>
      <c r="H14" s="138" t="s">
        <v>567</v>
      </c>
      <c r="M14" s="43"/>
    </row>
    <row r="15" spans="1:13" ht="14.1" customHeight="1">
      <c r="A15" s="33"/>
      <c r="B15" s="131">
        <v>404</v>
      </c>
      <c r="C15" s="136" t="s">
        <v>354</v>
      </c>
      <c r="D15" s="137"/>
      <c r="E15" s="133">
        <f>2944654-51340-57260</f>
        <v>2836054</v>
      </c>
      <c r="F15" s="133">
        <f>3482023-42583-0</f>
        <v>3439440</v>
      </c>
      <c r="G15" s="217">
        <f t="shared" si="0"/>
        <v>-603386</v>
      </c>
      <c r="H15" s="134" t="s">
        <v>568</v>
      </c>
      <c r="M15" s="36"/>
    </row>
    <row r="16" spans="1:13" s="220" customFormat="1" ht="14.1" customHeight="1">
      <c r="A16" s="33"/>
      <c r="B16" s="131">
        <v>404</v>
      </c>
      <c r="C16" s="136" t="s">
        <v>622</v>
      </c>
      <c r="D16" s="137"/>
      <c r="E16" s="133">
        <f>51340+57260</f>
        <v>108600</v>
      </c>
      <c r="F16" s="133">
        <v>42583</v>
      </c>
      <c r="G16" s="217"/>
      <c r="H16" s="134" t="s">
        <v>568</v>
      </c>
      <c r="M16" s="219"/>
    </row>
    <row r="17" spans="1:13" ht="14.1" customHeight="1">
      <c r="A17" s="33"/>
      <c r="B17" s="131">
        <v>406</v>
      </c>
      <c r="C17" s="136" t="s">
        <v>137</v>
      </c>
      <c r="D17" s="132"/>
      <c r="E17" s="133">
        <v>54212439</v>
      </c>
      <c r="F17" s="133">
        <v>55894030</v>
      </c>
      <c r="G17" s="217">
        <f t="shared" si="0"/>
        <v>-1681591</v>
      </c>
      <c r="H17" s="139" t="s">
        <v>594</v>
      </c>
      <c r="K17" s="36"/>
      <c r="M17" s="36"/>
    </row>
    <row r="18" spans="1:13" ht="14.1" customHeight="1">
      <c r="A18" s="33"/>
      <c r="B18" s="131">
        <v>407</v>
      </c>
      <c r="C18" s="136" t="s">
        <v>162</v>
      </c>
      <c r="D18" s="132"/>
      <c r="E18" s="133">
        <v>52269771</v>
      </c>
      <c r="F18" s="133">
        <v>51705907</v>
      </c>
      <c r="G18" s="217">
        <f t="shared" si="0"/>
        <v>563864</v>
      </c>
      <c r="H18" s="139" t="s">
        <v>569</v>
      </c>
      <c r="K18" s="36"/>
      <c r="M18" s="36"/>
    </row>
    <row r="19" spans="1:13" ht="14.1" customHeight="1">
      <c r="A19" s="33"/>
      <c r="B19" s="131">
        <v>409</v>
      </c>
      <c r="C19" s="136" t="s">
        <v>163</v>
      </c>
      <c r="D19" s="132"/>
      <c r="E19" s="133">
        <v>62115864</v>
      </c>
      <c r="F19" s="133">
        <v>60402795</v>
      </c>
      <c r="G19" s="217">
        <f t="shared" si="0"/>
        <v>1713069</v>
      </c>
      <c r="H19" s="139" t="s">
        <v>570</v>
      </c>
      <c r="M19" s="36"/>
    </row>
    <row r="20" spans="1:13" ht="14.1" customHeight="1">
      <c r="A20" s="33"/>
      <c r="B20" s="131">
        <v>412</v>
      </c>
      <c r="C20" s="136" t="s">
        <v>138</v>
      </c>
      <c r="D20" s="129"/>
      <c r="E20" s="133">
        <v>39355449</v>
      </c>
      <c r="F20" s="133">
        <v>39065868</v>
      </c>
      <c r="G20" s="217">
        <f t="shared" si="0"/>
        <v>289581</v>
      </c>
      <c r="H20" s="139" t="s">
        <v>572</v>
      </c>
      <c r="K20" s="36"/>
      <c r="M20" s="36"/>
    </row>
    <row r="21" spans="1:13" ht="14.1" customHeight="1">
      <c r="A21" s="33"/>
      <c r="B21" s="131">
        <v>415</v>
      </c>
      <c r="C21" s="131" t="s">
        <v>79</v>
      </c>
      <c r="D21" s="129"/>
      <c r="E21" s="133">
        <v>14096397</v>
      </c>
      <c r="F21" s="133">
        <v>13902234</v>
      </c>
      <c r="G21" s="217">
        <f t="shared" si="0"/>
        <v>194163</v>
      </c>
      <c r="H21" s="134" t="s">
        <v>571</v>
      </c>
      <c r="M21" s="36"/>
    </row>
    <row r="22" spans="1:13" s="51" customFormat="1" ht="14.1" customHeight="1">
      <c r="A22" s="33"/>
      <c r="B22" s="131">
        <v>416</v>
      </c>
      <c r="C22" s="131" t="s">
        <v>558</v>
      </c>
      <c r="D22" s="129"/>
      <c r="E22" s="133">
        <v>1321482</v>
      </c>
      <c r="F22" s="133">
        <v>1310299</v>
      </c>
      <c r="G22" s="217">
        <f t="shared" si="0"/>
        <v>11183</v>
      </c>
      <c r="H22" s="134" t="s">
        <v>573</v>
      </c>
      <c r="M22" s="43"/>
    </row>
    <row r="23" spans="1:13" ht="14.1" customHeight="1">
      <c r="A23" s="33"/>
      <c r="B23" s="131">
        <v>417</v>
      </c>
      <c r="C23" s="136" t="s">
        <v>139</v>
      </c>
      <c r="D23" s="132"/>
      <c r="E23" s="133">
        <v>34895607</v>
      </c>
      <c r="F23" s="133">
        <v>35047687</v>
      </c>
      <c r="G23" s="217">
        <f t="shared" si="0"/>
        <v>-152080</v>
      </c>
      <c r="H23" s="134" t="s">
        <v>574</v>
      </c>
      <c r="M23" s="36"/>
    </row>
    <row r="24" spans="1:13" ht="14.1" customHeight="1">
      <c r="A24" s="33"/>
      <c r="B24" s="131">
        <v>418</v>
      </c>
      <c r="C24" s="136" t="s">
        <v>140</v>
      </c>
      <c r="D24" s="132"/>
      <c r="E24" s="133">
        <v>8155875</v>
      </c>
      <c r="F24" s="133">
        <v>7907701</v>
      </c>
      <c r="G24" s="217">
        <f t="shared" si="0"/>
        <v>248174</v>
      </c>
      <c r="H24" s="134" t="s">
        <v>575</v>
      </c>
      <c r="K24" s="36"/>
      <c r="M24" s="36"/>
    </row>
    <row r="25" spans="1:13" ht="14.1" customHeight="1">
      <c r="A25" s="33"/>
      <c r="B25" s="131">
        <v>420</v>
      </c>
      <c r="C25" s="136" t="s">
        <v>274</v>
      </c>
      <c r="D25" s="129"/>
      <c r="E25" s="133">
        <v>65612678</v>
      </c>
      <c r="F25" s="133">
        <v>64764979</v>
      </c>
      <c r="G25" s="217">
        <f t="shared" si="0"/>
        <v>847699</v>
      </c>
      <c r="H25" s="139" t="s">
        <v>576</v>
      </c>
      <c r="K25" s="36"/>
      <c r="M25" s="36"/>
    </row>
    <row r="26" spans="1:13" s="35" customFormat="1" ht="14.25" customHeight="1">
      <c r="A26" s="33"/>
      <c r="B26" s="131">
        <v>482</v>
      </c>
      <c r="C26" s="136" t="s">
        <v>249</v>
      </c>
      <c r="D26" s="132"/>
      <c r="E26" s="133">
        <v>12120958</v>
      </c>
      <c r="F26" s="133">
        <v>11824226</v>
      </c>
      <c r="G26" s="217">
        <f t="shared" si="0"/>
        <v>296732</v>
      </c>
      <c r="H26" s="134" t="s">
        <v>577</v>
      </c>
      <c r="K26" s="36"/>
      <c r="M26" s="36"/>
    </row>
    <row r="27" spans="1:13" s="51" customFormat="1" ht="14.1" customHeight="1">
      <c r="A27" s="33"/>
      <c r="B27" s="131">
        <v>601</v>
      </c>
      <c r="C27" s="136" t="s">
        <v>598</v>
      </c>
      <c r="D27" s="132"/>
      <c r="E27" s="133">
        <v>5193336</v>
      </c>
      <c r="F27" s="133">
        <v>5195245</v>
      </c>
      <c r="G27" s="217">
        <f t="shared" si="0"/>
        <v>-1909</v>
      </c>
      <c r="H27" s="134" t="s">
        <v>599</v>
      </c>
      <c r="K27" s="43"/>
      <c r="M27" s="43"/>
    </row>
    <row r="28" spans="1:13" s="51" customFormat="1" ht="14.1" customHeight="1">
      <c r="A28" s="33"/>
      <c r="B28" s="131">
        <v>608</v>
      </c>
      <c r="C28" s="136" t="s">
        <v>600</v>
      </c>
      <c r="D28" s="132"/>
      <c r="E28" s="133">
        <v>60520</v>
      </c>
      <c r="F28" s="133">
        <v>58939</v>
      </c>
      <c r="G28" s="217">
        <v>0</v>
      </c>
      <c r="H28" s="134" t="s">
        <v>601</v>
      </c>
      <c r="K28" s="43"/>
      <c r="M28" s="43"/>
    </row>
    <row r="29" spans="1:13" s="35" customFormat="1" ht="14.1" customHeight="1">
      <c r="A29" s="33"/>
      <c r="B29" s="131">
        <v>610</v>
      </c>
      <c r="C29" s="136" t="s">
        <v>358</v>
      </c>
      <c r="D29" s="129"/>
      <c r="E29" s="133">
        <v>5223742</v>
      </c>
      <c r="F29" s="133">
        <v>5170257</v>
      </c>
      <c r="G29" s="217">
        <f t="shared" si="0"/>
        <v>53485</v>
      </c>
      <c r="H29" s="134" t="s">
        <v>578</v>
      </c>
      <c r="K29" s="36"/>
      <c r="M29" s="36"/>
    </row>
    <row r="30" spans="1:13" ht="14.1" customHeight="1">
      <c r="A30" s="33"/>
      <c r="B30" s="128"/>
      <c r="C30" s="140"/>
      <c r="D30" s="129"/>
      <c r="E30" s="133"/>
      <c r="F30" s="133"/>
      <c r="G30" s="217"/>
      <c r="H30" s="139"/>
      <c r="K30" s="36"/>
      <c r="L30" s="36"/>
      <c r="M30" s="36"/>
    </row>
    <row r="31" spans="1:13" ht="12.75">
      <c r="A31" s="30"/>
      <c r="B31" s="141" t="s">
        <v>581</v>
      </c>
      <c r="C31" s="142"/>
      <c r="D31" s="129"/>
      <c r="E31" s="133"/>
      <c r="F31" s="133"/>
      <c r="G31" s="217"/>
      <c r="H31" s="139"/>
      <c r="L31" s="36"/>
      <c r="M31" s="36"/>
    </row>
    <row r="32" spans="1:13" ht="12.75">
      <c r="A32" s="30"/>
      <c r="B32" s="131">
        <v>105</v>
      </c>
      <c r="C32" s="136" t="s">
        <v>275</v>
      </c>
      <c r="D32" s="129"/>
      <c r="E32" s="133">
        <v>5750620</v>
      </c>
      <c r="F32" s="133">
        <v>5752915</v>
      </c>
      <c r="G32" s="217">
        <f>E32-F32</f>
        <v>-2295</v>
      </c>
      <c r="H32" s="134" t="s">
        <v>579</v>
      </c>
      <c r="M32" s="36"/>
    </row>
    <row r="33" spans="1:13" ht="14.1" customHeight="1">
      <c r="A33" s="30"/>
      <c r="B33" s="131">
        <v>115</v>
      </c>
      <c r="C33" s="136" t="s">
        <v>352</v>
      </c>
      <c r="D33" s="129"/>
      <c r="E33" s="133">
        <v>2052940</v>
      </c>
      <c r="F33" s="133">
        <v>2109679</v>
      </c>
      <c r="G33" s="217">
        <f>SUM(E33-F33)</f>
        <v>-56739</v>
      </c>
      <c r="H33" s="134" t="s">
        <v>564</v>
      </c>
      <c r="M33" s="36"/>
    </row>
    <row r="34" spans="1:13" s="35" customFormat="1" ht="14.1" customHeight="1">
      <c r="A34" s="30"/>
      <c r="B34" s="131">
        <v>415</v>
      </c>
      <c r="C34" s="136" t="s">
        <v>79</v>
      </c>
      <c r="D34" s="129"/>
      <c r="E34" s="133">
        <v>453949</v>
      </c>
      <c r="F34" s="133">
        <v>0</v>
      </c>
      <c r="G34" s="217">
        <f>SUM(E34-F34)</f>
        <v>453949</v>
      </c>
      <c r="H34" s="134" t="s">
        <v>571</v>
      </c>
      <c r="M34" s="36"/>
    </row>
    <row r="35" spans="1:13" s="51" customFormat="1" ht="14.1" customHeight="1">
      <c r="A35" s="30"/>
      <c r="B35" s="127"/>
      <c r="C35" s="142"/>
      <c r="D35" s="129"/>
      <c r="E35" s="133"/>
      <c r="F35" s="133"/>
      <c r="G35" s="217"/>
      <c r="H35" s="139"/>
      <c r="M35" s="43"/>
    </row>
    <row r="36" spans="1:13" s="35" customFormat="1" ht="12.75">
      <c r="A36" s="30"/>
      <c r="B36" s="141" t="s">
        <v>580</v>
      </c>
      <c r="C36" s="128"/>
      <c r="D36" s="129"/>
      <c r="E36" s="133"/>
      <c r="F36" s="133"/>
      <c r="G36" s="217"/>
      <c r="H36" s="139"/>
      <c r="M36" s="36"/>
    </row>
    <row r="37" spans="1:13" ht="12.75">
      <c r="A37" s="30"/>
      <c r="B37" s="131">
        <v>103</v>
      </c>
      <c r="C37" s="136" t="s">
        <v>560</v>
      </c>
      <c r="D37" s="129"/>
      <c r="E37" s="133">
        <v>652398</v>
      </c>
      <c r="F37" s="133">
        <v>253832</v>
      </c>
      <c r="G37" s="217">
        <f aca="true" t="shared" si="1" ref="G37:G43">E37-F37</f>
        <v>398566</v>
      </c>
      <c r="H37" s="134" t="s">
        <v>583</v>
      </c>
      <c r="M37" s="36"/>
    </row>
    <row r="38" spans="1:13" ht="14.1" customHeight="1">
      <c r="A38" s="30"/>
      <c r="B38" s="131">
        <v>105</v>
      </c>
      <c r="C38" s="136" t="s">
        <v>561</v>
      </c>
      <c r="D38" s="129"/>
      <c r="E38" s="133">
        <v>3542695</v>
      </c>
      <c r="F38" s="133">
        <v>902328</v>
      </c>
      <c r="G38" s="217">
        <f t="shared" si="1"/>
        <v>2640367</v>
      </c>
      <c r="H38" s="139" t="s">
        <v>563</v>
      </c>
      <c r="K38" s="36"/>
      <c r="M38" s="36"/>
    </row>
    <row r="39" spans="1:13" ht="14.1" customHeight="1">
      <c r="A39" s="30"/>
      <c r="B39" s="131">
        <v>115</v>
      </c>
      <c r="C39" s="136" t="s">
        <v>562</v>
      </c>
      <c r="D39" s="129"/>
      <c r="E39" s="133">
        <v>2474769</v>
      </c>
      <c r="F39" s="133">
        <v>716881</v>
      </c>
      <c r="G39" s="217">
        <f t="shared" si="1"/>
        <v>1757888</v>
      </c>
      <c r="H39" s="139" t="s">
        <v>564</v>
      </c>
      <c r="M39" s="36"/>
    </row>
    <row r="40" spans="1:13" s="35" customFormat="1" ht="14.1" customHeight="1">
      <c r="A40" s="30"/>
      <c r="B40" s="131">
        <v>401</v>
      </c>
      <c r="C40" s="136" t="s">
        <v>273</v>
      </c>
      <c r="D40" s="129"/>
      <c r="E40" s="133">
        <v>382248</v>
      </c>
      <c r="F40" s="133">
        <v>80501</v>
      </c>
      <c r="G40" s="217">
        <f t="shared" si="1"/>
        <v>301747</v>
      </c>
      <c r="H40" s="139" t="s">
        <v>565</v>
      </c>
      <c r="M40" s="36"/>
    </row>
    <row r="41" spans="1:13" ht="14.1" customHeight="1">
      <c r="A41" s="30"/>
      <c r="B41" s="131">
        <v>402</v>
      </c>
      <c r="C41" s="136" t="s">
        <v>357</v>
      </c>
      <c r="D41" s="129"/>
      <c r="E41" s="133">
        <v>567787</v>
      </c>
      <c r="F41" s="133">
        <v>296656</v>
      </c>
      <c r="G41" s="217">
        <f t="shared" si="1"/>
        <v>271131</v>
      </c>
      <c r="H41" s="139" t="s">
        <v>566</v>
      </c>
      <c r="M41" s="36"/>
    </row>
    <row r="42" spans="1:13" ht="14.1" customHeight="1">
      <c r="A42" s="30"/>
      <c r="B42" s="131">
        <v>403</v>
      </c>
      <c r="C42" s="136" t="s">
        <v>353</v>
      </c>
      <c r="D42" s="129"/>
      <c r="E42" s="133">
        <v>825080</v>
      </c>
      <c r="F42" s="133">
        <v>142671</v>
      </c>
      <c r="G42" s="217">
        <f t="shared" si="1"/>
        <v>682409</v>
      </c>
      <c r="H42" s="138" t="s">
        <v>567</v>
      </c>
      <c r="K42" s="36"/>
      <c r="M42" s="36"/>
    </row>
    <row r="43" spans="1:13" ht="14.1" customHeight="1">
      <c r="A43" s="30"/>
      <c r="B43" s="131">
        <v>404</v>
      </c>
      <c r="C43" s="136" t="s">
        <v>354</v>
      </c>
      <c r="D43" s="129"/>
      <c r="E43" s="133">
        <v>22032</v>
      </c>
      <c r="F43" s="133">
        <v>-2016</v>
      </c>
      <c r="G43" s="217">
        <f t="shared" si="1"/>
        <v>24048</v>
      </c>
      <c r="H43" s="138" t="s">
        <v>568</v>
      </c>
      <c r="K43" s="36"/>
      <c r="M43" s="36"/>
    </row>
    <row r="44" spans="1:13" ht="14.1" customHeight="1">
      <c r="A44" s="30"/>
      <c r="B44" s="131">
        <v>409</v>
      </c>
      <c r="C44" s="136" t="s">
        <v>163</v>
      </c>
      <c r="D44" s="129"/>
      <c r="E44" s="133">
        <v>41392</v>
      </c>
      <c r="F44" s="133">
        <v>2978</v>
      </c>
      <c r="G44" s="217">
        <f aca="true" t="shared" si="2" ref="G44:G49">SUM(E44-F44)</f>
        <v>38414</v>
      </c>
      <c r="H44" s="139" t="s">
        <v>570</v>
      </c>
      <c r="K44" s="36"/>
      <c r="M44" s="36"/>
    </row>
    <row r="45" spans="1:13" ht="14.1" customHeight="1">
      <c r="A45" s="30"/>
      <c r="B45" s="131">
        <v>412</v>
      </c>
      <c r="C45" s="136" t="s">
        <v>138</v>
      </c>
      <c r="D45" s="129"/>
      <c r="E45" s="133">
        <v>53000</v>
      </c>
      <c r="F45" s="133">
        <v>22480</v>
      </c>
      <c r="G45" s="133">
        <f t="shared" si="2"/>
        <v>30520</v>
      </c>
      <c r="H45" s="139" t="s">
        <v>572</v>
      </c>
      <c r="K45" s="36"/>
      <c r="M45" s="36"/>
    </row>
    <row r="46" spans="1:13" s="51" customFormat="1" ht="14.1" customHeight="1">
      <c r="A46" s="30"/>
      <c r="B46" s="131">
        <v>415</v>
      </c>
      <c r="C46" s="136" t="s">
        <v>79</v>
      </c>
      <c r="D46" s="129"/>
      <c r="E46" s="133">
        <v>170545</v>
      </c>
      <c r="F46" s="133">
        <v>101533</v>
      </c>
      <c r="G46" s="133">
        <f>E46-F46</f>
        <v>69012</v>
      </c>
      <c r="H46" s="134" t="s">
        <v>571</v>
      </c>
      <c r="K46" s="43"/>
      <c r="M46" s="43"/>
    </row>
    <row r="47" spans="1:13" ht="14.1" customHeight="1">
      <c r="A47" s="30"/>
      <c r="B47" s="131">
        <v>417</v>
      </c>
      <c r="C47" s="136" t="s">
        <v>351</v>
      </c>
      <c r="D47" s="137"/>
      <c r="E47" s="133">
        <v>123857</v>
      </c>
      <c r="F47" s="133">
        <v>54791</v>
      </c>
      <c r="G47" s="133">
        <f t="shared" si="2"/>
        <v>69066</v>
      </c>
      <c r="H47" s="134" t="s">
        <v>574</v>
      </c>
      <c r="K47" s="36"/>
      <c r="M47" s="36"/>
    </row>
    <row r="48" spans="1:13" ht="14.1" customHeight="1">
      <c r="A48" s="30"/>
      <c r="B48" s="131">
        <v>418</v>
      </c>
      <c r="C48" s="136" t="s">
        <v>140</v>
      </c>
      <c r="D48" s="137"/>
      <c r="E48" s="133">
        <v>1429893</v>
      </c>
      <c r="F48" s="133">
        <v>1283842</v>
      </c>
      <c r="G48" s="133">
        <f t="shared" si="2"/>
        <v>146051</v>
      </c>
      <c r="H48" s="134" t="s">
        <v>575</v>
      </c>
      <c r="K48" s="36"/>
      <c r="M48" s="36"/>
    </row>
    <row r="49" spans="1:13" s="35" customFormat="1" ht="14.1" customHeight="1">
      <c r="A49" s="30"/>
      <c r="B49" s="131">
        <v>420</v>
      </c>
      <c r="C49" s="136" t="s">
        <v>274</v>
      </c>
      <c r="D49" s="129"/>
      <c r="E49" s="133">
        <v>202049</v>
      </c>
      <c r="F49" s="133">
        <v>147181</v>
      </c>
      <c r="G49" s="133">
        <f t="shared" si="2"/>
        <v>54868</v>
      </c>
      <c r="H49" s="134" t="s">
        <v>576</v>
      </c>
      <c r="K49" s="36"/>
      <c r="L49" s="36"/>
      <c r="M49" s="36"/>
    </row>
    <row r="50" spans="1:13" s="35" customFormat="1" ht="14.1" customHeight="1">
      <c r="A50" s="30"/>
      <c r="B50" s="131">
        <v>482</v>
      </c>
      <c r="C50" s="136" t="s">
        <v>249</v>
      </c>
      <c r="D50" s="137"/>
      <c r="E50" s="133">
        <v>49402</v>
      </c>
      <c r="F50" s="133">
        <v>43799</v>
      </c>
      <c r="G50" s="133">
        <f>E50-F50</f>
        <v>5603</v>
      </c>
      <c r="H50" s="134" t="s">
        <v>577</v>
      </c>
      <c r="K50" s="36"/>
      <c r="M50" s="36"/>
    </row>
    <row r="51" spans="1:13" s="35" customFormat="1" ht="14.1" customHeight="1">
      <c r="A51" s="30"/>
      <c r="B51" s="128"/>
      <c r="C51" s="128"/>
      <c r="D51" s="129"/>
      <c r="E51" s="133"/>
      <c r="F51" s="133"/>
      <c r="G51" s="133"/>
      <c r="H51" s="139"/>
      <c r="K51" s="36"/>
      <c r="M51" s="36"/>
    </row>
    <row r="52" spans="1:13" ht="14.1" customHeight="1">
      <c r="A52" s="30"/>
      <c r="B52" s="127" t="s">
        <v>433</v>
      </c>
      <c r="C52" s="127"/>
      <c r="D52" s="141"/>
      <c r="E52" s="143">
        <f>SUM(E8:E51)</f>
        <v>403755402</v>
      </c>
      <c r="F52" s="143">
        <f>SUM(F8:F51)</f>
        <v>394513880</v>
      </c>
      <c r="G52" s="143">
        <f>SUM(G8:G51)</f>
        <v>9173924</v>
      </c>
      <c r="H52" s="144"/>
      <c r="L52" s="36"/>
      <c r="M52" s="36"/>
    </row>
    <row r="53" spans="1:13" ht="12.75">
      <c r="A53" s="31"/>
      <c r="B53" s="141" t="s">
        <v>623</v>
      </c>
      <c r="C53" s="128"/>
      <c r="D53" s="129"/>
      <c r="E53" s="133"/>
      <c r="F53" s="133"/>
      <c r="G53" s="143">
        <v>67598</v>
      </c>
      <c r="H53" s="139"/>
      <c r="M53" s="36"/>
    </row>
    <row r="54" spans="1:13" ht="12.75">
      <c r="A54" s="30"/>
      <c r="B54" s="70"/>
      <c r="C54" s="66"/>
      <c r="D54" s="126"/>
      <c r="E54" s="66"/>
      <c r="F54" s="66"/>
      <c r="G54" s="39"/>
      <c r="H54" s="65"/>
      <c r="M54" s="36"/>
    </row>
    <row r="55" spans="2:8" ht="12.75">
      <c r="B55" s="70"/>
      <c r="C55" s="66"/>
      <c r="D55" s="126"/>
      <c r="E55" s="66"/>
      <c r="F55" s="66"/>
      <c r="G55" s="66"/>
      <c r="H55" s="65"/>
    </row>
  </sheetData>
  <mergeCells count="1">
    <mergeCell ref="B1:H1"/>
  </mergeCells>
  <printOptions/>
  <pageMargins left="0.3937007874015748" right="0.1968503937007874" top="0.7480314960629921" bottom="0.3937007874015748" header="0" footer="0"/>
  <pageSetup fitToWidth="0"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 topLeftCell="A1">
      <selection activeCell="E7" sqref="E7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5.00390625" style="0" customWidth="1"/>
    <col min="5" max="6" width="13.421875" style="0" customWidth="1"/>
    <col min="7" max="7" width="15.00390625" style="0" customWidth="1"/>
    <col min="8" max="8" width="12.421875" style="4" customWidth="1"/>
  </cols>
  <sheetData>
    <row r="1" ht="13.5" thickBot="1"/>
    <row r="2" spans="2:8" ht="26.25" thickBot="1">
      <c r="B2" s="15" t="str">
        <f>Total!B1</f>
        <v>Budgetoverførsler fra 2016 til 2017</v>
      </c>
      <c r="C2" s="16"/>
      <c r="D2" s="16"/>
      <c r="E2" s="16"/>
      <c r="F2" s="16"/>
      <c r="G2" s="16"/>
      <c r="H2" s="17"/>
    </row>
    <row r="4" spans="2:3" ht="18">
      <c r="B4" s="14" t="s">
        <v>12</v>
      </c>
      <c r="C4" s="2"/>
    </row>
    <row r="5" ht="18">
      <c r="B5" s="14" t="s">
        <v>14</v>
      </c>
    </row>
    <row r="6" spans="2:8" s="1" customFormat="1" ht="68.1" customHeight="1">
      <c r="B6" s="22" t="s">
        <v>196</v>
      </c>
      <c r="C6" s="22"/>
      <c r="D6" s="23" t="s">
        <v>22</v>
      </c>
      <c r="E6" s="24" t="s">
        <v>429</v>
      </c>
      <c r="F6" s="24" t="s">
        <v>430</v>
      </c>
      <c r="G6" s="21" t="s">
        <v>431</v>
      </c>
      <c r="H6" s="24" t="s">
        <v>16</v>
      </c>
    </row>
    <row r="7" spans="2:8" ht="27.6" customHeight="1">
      <c r="B7" s="66"/>
      <c r="C7" s="66"/>
      <c r="D7" s="66"/>
      <c r="E7" s="39"/>
      <c r="F7" s="39"/>
      <c r="G7" s="89" t="s">
        <v>19</v>
      </c>
      <c r="H7" s="100"/>
    </row>
    <row r="8" spans="2:8" ht="12.75">
      <c r="B8" s="66"/>
      <c r="C8" s="66" t="s">
        <v>453</v>
      </c>
      <c r="D8" s="66"/>
      <c r="E8" s="39"/>
      <c r="F8" s="39"/>
      <c r="G8" s="145"/>
      <c r="H8" s="100"/>
    </row>
    <row r="9" spans="2:8" ht="12.75">
      <c r="B9" s="66"/>
      <c r="C9" s="66" t="s">
        <v>454</v>
      </c>
      <c r="D9" s="66" t="s">
        <v>455</v>
      </c>
      <c r="E9" s="39">
        <v>5955926</v>
      </c>
      <c r="F9" s="39">
        <v>5933625</v>
      </c>
      <c r="G9" s="39">
        <f>E9-F9</f>
        <v>22301</v>
      </c>
      <c r="H9" s="100"/>
    </row>
    <row r="10" spans="2:8" ht="12.75">
      <c r="B10" s="66"/>
      <c r="C10" s="66"/>
      <c r="D10" s="66"/>
      <c r="E10" s="39"/>
      <c r="F10" s="39"/>
      <c r="G10" s="39"/>
      <c r="H10" s="100"/>
    </row>
    <row r="11" spans="2:8" s="1" customFormat="1" ht="12.75">
      <c r="B11" s="38" t="s">
        <v>9</v>
      </c>
      <c r="C11" s="38"/>
      <c r="D11" s="38"/>
      <c r="E11" s="86">
        <f>SUM(E8:E10)</f>
        <v>5955926</v>
      </c>
      <c r="F11" s="86">
        <f>SUM(F8:F10)</f>
        <v>5933625</v>
      </c>
      <c r="G11" s="86">
        <f>SUM(G7:G10)</f>
        <v>22301</v>
      </c>
      <c r="H11" s="101"/>
    </row>
    <row r="12" spans="2:8" ht="12.75">
      <c r="B12" s="66"/>
      <c r="C12" s="66"/>
      <c r="D12" s="66"/>
      <c r="E12" s="39"/>
      <c r="F12" s="39"/>
      <c r="G12" s="39"/>
      <c r="H12" s="100"/>
    </row>
    <row r="13" spans="2:8" s="1" customFormat="1" ht="12.75">
      <c r="B13" s="38" t="s">
        <v>433</v>
      </c>
      <c r="C13" s="38"/>
      <c r="D13" s="38"/>
      <c r="E13" s="86">
        <f>E11</f>
        <v>5955926</v>
      </c>
      <c r="F13" s="86">
        <f>F11</f>
        <v>5933625</v>
      </c>
      <c r="G13" s="146">
        <f>G11</f>
        <v>22301</v>
      </c>
      <c r="H13" s="101"/>
    </row>
    <row r="14" spans="5:8" ht="12.75">
      <c r="E14" s="3"/>
      <c r="F14" s="3"/>
      <c r="G14" s="3"/>
      <c r="H14" s="7"/>
    </row>
    <row r="15" ht="12.75">
      <c r="B15" s="12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workbookViewId="0" topLeftCell="A11">
      <selection activeCell="L24" sqref="L24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40.421875" style="0" customWidth="1"/>
    <col min="4" max="4" width="9.421875" style="8" customWidth="1"/>
    <col min="5" max="6" width="10.57421875" style="0" customWidth="1"/>
    <col min="7" max="7" width="14.140625" style="0" customWidth="1"/>
    <col min="8" max="8" width="8.421875" style="4" customWidth="1"/>
  </cols>
  <sheetData>
    <row r="1" ht="13.5" thickBot="1"/>
    <row r="2" spans="2:8" ht="26.25" thickBot="1">
      <c r="B2" s="15" t="str">
        <f>Total!B1</f>
        <v>Budgetoverførsler fra 2016 til 2017</v>
      </c>
      <c r="C2" s="16"/>
      <c r="D2" s="16"/>
      <c r="E2" s="16"/>
      <c r="F2" s="16"/>
      <c r="G2" s="16"/>
      <c r="H2" s="17"/>
    </row>
    <row r="4" spans="2:3" ht="18">
      <c r="B4" s="14" t="s">
        <v>432</v>
      </c>
      <c r="C4" s="14"/>
    </row>
    <row r="5" spans="2:3" ht="18">
      <c r="B5" s="53" t="s">
        <v>15</v>
      </c>
      <c r="C5" s="1"/>
    </row>
    <row r="6" spans="2:8" s="1" customFormat="1" ht="52.35" customHeight="1">
      <c r="B6" s="22" t="s">
        <v>21</v>
      </c>
      <c r="C6" s="22"/>
      <c r="D6" s="26" t="s">
        <v>22</v>
      </c>
      <c r="E6" s="24" t="s">
        <v>429</v>
      </c>
      <c r="F6" s="24" t="s">
        <v>430</v>
      </c>
      <c r="G6" s="21" t="s">
        <v>431</v>
      </c>
      <c r="H6" s="24" t="s">
        <v>16</v>
      </c>
    </row>
    <row r="7" spans="2:8" ht="28.5" customHeight="1">
      <c r="B7" s="66"/>
      <c r="C7" s="66"/>
      <c r="D7" s="147"/>
      <c r="E7" s="66"/>
      <c r="F7" s="66"/>
      <c r="G7" s="89" t="s">
        <v>19</v>
      </c>
      <c r="H7" s="65"/>
    </row>
    <row r="8" spans="2:8" ht="12.75">
      <c r="B8" s="38"/>
      <c r="C8" s="66"/>
      <c r="D8" s="147"/>
      <c r="E8" s="66"/>
      <c r="F8" s="66"/>
      <c r="G8" s="66"/>
      <c r="H8" s="65"/>
    </row>
    <row r="9" spans="2:8" ht="12.75">
      <c r="B9" s="66">
        <v>502</v>
      </c>
      <c r="C9" s="66" t="s">
        <v>110</v>
      </c>
      <c r="D9" s="147"/>
      <c r="E9" s="66"/>
      <c r="F9" s="66"/>
      <c r="G9" s="66"/>
      <c r="H9" s="65"/>
    </row>
    <row r="10" spans="2:8" ht="12.75">
      <c r="B10" s="66"/>
      <c r="C10" s="148" t="s">
        <v>235</v>
      </c>
      <c r="D10" s="149" t="s">
        <v>236</v>
      </c>
      <c r="E10" s="39">
        <v>85017</v>
      </c>
      <c r="F10" s="39">
        <v>0</v>
      </c>
      <c r="G10" s="39">
        <f aca="true" t="shared" si="0" ref="G10:G21">SUM(E10-F10)</f>
        <v>85017</v>
      </c>
      <c r="H10" s="65" t="s">
        <v>477</v>
      </c>
    </row>
    <row r="11" spans="2:8" ht="12.75">
      <c r="B11" s="66"/>
      <c r="C11" s="148" t="s">
        <v>237</v>
      </c>
      <c r="D11" s="149" t="s">
        <v>238</v>
      </c>
      <c r="E11" s="39">
        <v>0</v>
      </c>
      <c r="F11" s="39">
        <v>-131160</v>
      </c>
      <c r="G11" s="39">
        <f t="shared" si="0"/>
        <v>131160</v>
      </c>
      <c r="H11" s="65" t="s">
        <v>477</v>
      </c>
    </row>
    <row r="12" spans="2:8" ht="12.75">
      <c r="B12" s="66"/>
      <c r="C12" s="150" t="s">
        <v>362</v>
      </c>
      <c r="D12" s="149" t="s">
        <v>363</v>
      </c>
      <c r="E12" s="39">
        <v>0</v>
      </c>
      <c r="F12" s="39">
        <v>27500</v>
      </c>
      <c r="G12" s="39">
        <f t="shared" si="0"/>
        <v>-27500</v>
      </c>
      <c r="H12" s="65" t="s">
        <v>477</v>
      </c>
    </row>
    <row r="13" spans="2:8" s="51" customFormat="1" ht="12.75">
      <c r="B13" s="66"/>
      <c r="C13" s="191" t="s">
        <v>468</v>
      </c>
      <c r="D13" s="149" t="s">
        <v>469</v>
      </c>
      <c r="E13" s="39">
        <v>0</v>
      </c>
      <c r="F13" s="39">
        <v>-15540</v>
      </c>
      <c r="G13" s="39">
        <f t="shared" si="0"/>
        <v>15540</v>
      </c>
      <c r="H13" s="65" t="s">
        <v>477</v>
      </c>
    </row>
    <row r="14" spans="2:8" s="51" customFormat="1" ht="12.75">
      <c r="B14" s="66"/>
      <c r="C14" s="191" t="s">
        <v>470</v>
      </c>
      <c r="D14" s="149" t="s">
        <v>471</v>
      </c>
      <c r="E14" s="39">
        <v>0</v>
      </c>
      <c r="F14" s="39">
        <v>6000</v>
      </c>
      <c r="G14" s="39">
        <f t="shared" si="0"/>
        <v>-6000</v>
      </c>
      <c r="H14" s="65" t="s">
        <v>477</v>
      </c>
    </row>
    <row r="15" spans="2:8" s="51" customFormat="1" ht="12.75">
      <c r="B15" s="66"/>
      <c r="C15" s="194" t="s">
        <v>473</v>
      </c>
      <c r="D15" s="149" t="s">
        <v>472</v>
      </c>
      <c r="E15" s="39">
        <v>3087620</v>
      </c>
      <c r="F15" s="39">
        <v>0</v>
      </c>
      <c r="G15" s="39">
        <f t="shared" si="0"/>
        <v>3087620</v>
      </c>
      <c r="H15" s="65" t="s">
        <v>477</v>
      </c>
    </row>
    <row r="16" spans="2:8" ht="12.75">
      <c r="B16" s="66"/>
      <c r="C16" s="151" t="s">
        <v>239</v>
      </c>
      <c r="D16" s="149" t="s">
        <v>171</v>
      </c>
      <c r="E16" s="39">
        <v>3326194</v>
      </c>
      <c r="F16" s="39">
        <v>6960</v>
      </c>
      <c r="G16" s="39">
        <f t="shared" si="0"/>
        <v>3319234</v>
      </c>
      <c r="H16" s="65" t="s">
        <v>477</v>
      </c>
    </row>
    <row r="17" spans="2:8" ht="12.75">
      <c r="B17" s="66"/>
      <c r="C17" s="152" t="s">
        <v>172</v>
      </c>
      <c r="D17" s="153" t="s">
        <v>173</v>
      </c>
      <c r="E17" s="39">
        <v>-1728526</v>
      </c>
      <c r="F17" s="39">
        <v>5500</v>
      </c>
      <c r="G17" s="39">
        <f t="shared" si="0"/>
        <v>-1734026</v>
      </c>
      <c r="H17" s="65" t="s">
        <v>477</v>
      </c>
    </row>
    <row r="18" spans="2:8" ht="12.75">
      <c r="B18" s="66"/>
      <c r="C18" s="150" t="s">
        <v>364</v>
      </c>
      <c r="D18" s="153" t="s">
        <v>366</v>
      </c>
      <c r="E18" s="39">
        <v>-2483630</v>
      </c>
      <c r="F18" s="39">
        <v>-14690</v>
      </c>
      <c r="G18" s="39">
        <f t="shared" si="0"/>
        <v>-2468940</v>
      </c>
      <c r="H18" s="65" t="s">
        <v>477</v>
      </c>
    </row>
    <row r="19" spans="2:8" ht="12.75">
      <c r="B19" s="66"/>
      <c r="C19" s="195" t="s">
        <v>474</v>
      </c>
      <c r="D19" s="153" t="s">
        <v>475</v>
      </c>
      <c r="E19" s="39">
        <v>-984179</v>
      </c>
      <c r="F19" s="39">
        <v>-1000179</v>
      </c>
      <c r="G19" s="39">
        <f t="shared" si="0"/>
        <v>16000</v>
      </c>
      <c r="H19" s="65" t="s">
        <v>477</v>
      </c>
    </row>
    <row r="20" spans="2:8" ht="14.1" customHeight="1">
      <c r="B20" s="66"/>
      <c r="C20" s="154" t="s">
        <v>365</v>
      </c>
      <c r="D20" s="155">
        <v>651801</v>
      </c>
      <c r="E20" s="39">
        <v>-454954</v>
      </c>
      <c r="F20" s="39">
        <v>0</v>
      </c>
      <c r="G20" s="39">
        <f t="shared" si="0"/>
        <v>-454954</v>
      </c>
      <c r="H20" s="65" t="s">
        <v>477</v>
      </c>
    </row>
    <row r="21" spans="2:8" ht="14.1" customHeight="1">
      <c r="B21" s="66"/>
      <c r="C21" s="156" t="s">
        <v>240</v>
      </c>
      <c r="D21" s="157">
        <v>662850</v>
      </c>
      <c r="E21" s="39">
        <v>-2644050</v>
      </c>
      <c r="F21" s="39">
        <v>25000</v>
      </c>
      <c r="G21" s="39">
        <f t="shared" si="0"/>
        <v>-2669050</v>
      </c>
      <c r="H21" s="65" t="s">
        <v>477</v>
      </c>
    </row>
    <row r="22" spans="2:8" ht="14.1" customHeight="1">
      <c r="B22" s="66">
        <v>103</v>
      </c>
      <c r="C22" s="154" t="s">
        <v>115</v>
      </c>
      <c r="D22" s="159"/>
      <c r="E22" s="39"/>
      <c r="F22" s="39"/>
      <c r="G22" s="39"/>
      <c r="H22" s="65"/>
    </row>
    <row r="23" spans="2:8" ht="14.1" customHeight="1">
      <c r="B23" s="66"/>
      <c r="C23" s="66" t="s">
        <v>159</v>
      </c>
      <c r="D23" s="155">
        <v>650811</v>
      </c>
      <c r="E23" s="39">
        <v>0</v>
      </c>
      <c r="F23" s="39">
        <v>0</v>
      </c>
      <c r="G23" s="39">
        <f aca="true" t="shared" si="1" ref="G23:G25">SUM(E23-F23)</f>
        <v>0</v>
      </c>
      <c r="H23" s="65"/>
    </row>
    <row r="24" spans="2:8" ht="14.1" customHeight="1">
      <c r="B24" s="66"/>
      <c r="C24" s="154" t="s">
        <v>160</v>
      </c>
      <c r="D24" s="155">
        <v>650813</v>
      </c>
      <c r="E24" s="39">
        <v>659000</v>
      </c>
      <c r="F24" s="39">
        <v>403181</v>
      </c>
      <c r="G24" s="39">
        <f t="shared" si="1"/>
        <v>255819</v>
      </c>
      <c r="H24" s="65" t="s">
        <v>477</v>
      </c>
    </row>
    <row r="25" spans="2:8" ht="14.1" customHeight="1">
      <c r="B25" s="66"/>
      <c r="C25" s="196" t="s">
        <v>476</v>
      </c>
      <c r="D25" s="158">
        <v>650816</v>
      </c>
      <c r="E25" s="39">
        <v>5812100</v>
      </c>
      <c r="F25" s="39">
        <v>5306705</v>
      </c>
      <c r="G25" s="39">
        <f t="shared" si="1"/>
        <v>505395</v>
      </c>
      <c r="H25" s="65" t="s">
        <v>477</v>
      </c>
    </row>
    <row r="26" spans="2:8" ht="14.1" customHeight="1">
      <c r="B26" s="66">
        <v>102</v>
      </c>
      <c r="C26" s="66" t="s">
        <v>241</v>
      </c>
      <c r="D26" s="66"/>
      <c r="E26" s="39"/>
      <c r="F26" s="39"/>
      <c r="G26" s="39"/>
      <c r="H26" s="65"/>
    </row>
    <row r="27" spans="2:8" s="35" customFormat="1" ht="14.1" customHeight="1">
      <c r="B27" s="66"/>
      <c r="C27" s="156" t="s">
        <v>174</v>
      </c>
      <c r="D27" s="157">
        <v>651807</v>
      </c>
      <c r="E27" s="39">
        <v>125300</v>
      </c>
      <c r="F27" s="39">
        <v>83471</v>
      </c>
      <c r="G27" s="39">
        <f aca="true" t="shared" si="2" ref="G27">SUM(E27-F27)</f>
        <v>41829</v>
      </c>
      <c r="H27" s="65" t="s">
        <v>477</v>
      </c>
    </row>
    <row r="28" spans="2:8" ht="12.75">
      <c r="B28" s="66"/>
      <c r="C28" s="156"/>
      <c r="D28" s="157"/>
      <c r="E28" s="39"/>
      <c r="F28" s="39"/>
      <c r="G28" s="39"/>
      <c r="H28" s="65"/>
    </row>
    <row r="29" spans="2:8" s="1" customFormat="1" ht="12.75">
      <c r="B29" s="38" t="s">
        <v>9</v>
      </c>
      <c r="C29" s="38"/>
      <c r="D29" s="160"/>
      <c r="E29" s="86">
        <f>SUM(E10:E28)</f>
        <v>4799892</v>
      </c>
      <c r="F29" s="86">
        <f>SUM(F10:F28)</f>
        <v>4702748</v>
      </c>
      <c r="G29" s="86">
        <f>SUM(G10:G28)</f>
        <v>97144</v>
      </c>
      <c r="H29" s="101"/>
    </row>
    <row r="30" spans="5:8" ht="12.75">
      <c r="E30" s="3"/>
      <c r="F30" s="3"/>
      <c r="G30" s="3"/>
      <c r="H30" s="7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workbookViewId="0" topLeftCell="A45">
      <selection activeCell="N49" sqref="N49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35.421875" style="0" customWidth="1"/>
    <col min="4" max="4" width="10.421875" style="8" bestFit="1" customWidth="1"/>
    <col min="5" max="6" width="11.421875" style="0" customWidth="1"/>
    <col min="7" max="7" width="15.140625" style="0" customWidth="1"/>
    <col min="8" max="8" width="9.421875" style="4" customWidth="1"/>
  </cols>
  <sheetData>
    <row r="1" ht="13.5" thickBot="1"/>
    <row r="2" spans="2:8" ht="26.25" thickBot="1">
      <c r="B2" s="15" t="str">
        <f>Total!B1</f>
        <v>Budgetoverførsler fra 2016 til 2017</v>
      </c>
      <c r="C2" s="16"/>
      <c r="D2" s="16"/>
      <c r="E2" s="16"/>
      <c r="F2" s="16"/>
      <c r="G2" s="16"/>
      <c r="H2" s="17"/>
    </row>
    <row r="4" spans="2:3" ht="18">
      <c r="B4" s="14" t="s">
        <v>23</v>
      </c>
      <c r="C4" s="2"/>
    </row>
    <row r="5" ht="18">
      <c r="B5" s="14" t="s">
        <v>15</v>
      </c>
    </row>
    <row r="6" spans="2:8" s="1" customFormat="1" ht="39" customHeight="1">
      <c r="B6" s="22" t="s">
        <v>21</v>
      </c>
      <c r="C6" s="22"/>
      <c r="D6" s="26" t="s">
        <v>22</v>
      </c>
      <c r="E6" s="24" t="s">
        <v>429</v>
      </c>
      <c r="F6" s="24" t="s">
        <v>430</v>
      </c>
      <c r="G6" s="21" t="s">
        <v>431</v>
      </c>
      <c r="H6" s="24" t="s">
        <v>16</v>
      </c>
    </row>
    <row r="7" spans="2:8" ht="24" customHeight="1">
      <c r="B7" s="66"/>
      <c r="C7" s="66"/>
      <c r="D7" s="147"/>
      <c r="E7" s="66"/>
      <c r="F7" s="66"/>
      <c r="G7" s="89" t="s">
        <v>19</v>
      </c>
      <c r="H7" s="65"/>
    </row>
    <row r="8" spans="2:8" ht="27.6" customHeight="1">
      <c r="B8" s="66"/>
      <c r="C8" s="197" t="s">
        <v>478</v>
      </c>
      <c r="D8" s="192" t="s">
        <v>479</v>
      </c>
      <c r="E8" s="39">
        <v>257300</v>
      </c>
      <c r="F8" s="66">
        <v>0</v>
      </c>
      <c r="G8" s="39">
        <v>257300</v>
      </c>
      <c r="H8" s="65" t="s">
        <v>477</v>
      </c>
    </row>
    <row r="9" spans="2:8" s="10" customFormat="1" ht="27.6" customHeight="1">
      <c r="B9" s="165"/>
      <c r="C9" s="161" t="s">
        <v>294</v>
      </c>
      <c r="D9" s="162" t="s">
        <v>314</v>
      </c>
      <c r="E9" s="163">
        <v>1002931</v>
      </c>
      <c r="F9" s="163">
        <v>37671</v>
      </c>
      <c r="G9" s="163">
        <f>SUM(E9-F9)</f>
        <v>965260</v>
      </c>
      <c r="H9" s="65" t="s">
        <v>477</v>
      </c>
    </row>
    <row r="10" spans="2:8" s="10" customFormat="1" ht="27.6" customHeight="1">
      <c r="B10" s="165"/>
      <c r="C10" s="161" t="s">
        <v>295</v>
      </c>
      <c r="D10" s="162" t="s">
        <v>315</v>
      </c>
      <c r="E10" s="163">
        <v>-225561</v>
      </c>
      <c r="F10" s="163">
        <v>1017946</v>
      </c>
      <c r="G10" s="163">
        <f aca="true" t="shared" si="0" ref="G10:G53">SUM(E10-F10)</f>
        <v>-1243507</v>
      </c>
      <c r="H10" s="65" t="s">
        <v>477</v>
      </c>
    </row>
    <row r="11" spans="2:8" s="10" customFormat="1" ht="27.6" customHeight="1">
      <c r="B11" s="165"/>
      <c r="C11" s="161" t="s">
        <v>296</v>
      </c>
      <c r="D11" s="162" t="s">
        <v>316</v>
      </c>
      <c r="E11" s="163">
        <v>1075367</v>
      </c>
      <c r="F11" s="163">
        <v>-1638</v>
      </c>
      <c r="G11" s="163">
        <f t="shared" si="0"/>
        <v>1077005</v>
      </c>
      <c r="H11" s="65" t="s">
        <v>477</v>
      </c>
    </row>
    <row r="12" spans="2:8" s="10" customFormat="1" ht="27.6" customHeight="1">
      <c r="B12" s="165"/>
      <c r="C12" s="161" t="s">
        <v>480</v>
      </c>
      <c r="D12" s="162" t="s">
        <v>481</v>
      </c>
      <c r="E12" s="163">
        <v>1955500</v>
      </c>
      <c r="F12" s="163">
        <v>211355</v>
      </c>
      <c r="G12" s="163">
        <f t="shared" si="0"/>
        <v>1744145</v>
      </c>
      <c r="H12" s="65" t="s">
        <v>477</v>
      </c>
    </row>
    <row r="13" spans="2:8" s="10" customFormat="1" ht="27.6" customHeight="1">
      <c r="B13" s="165"/>
      <c r="C13" s="161" t="s">
        <v>259</v>
      </c>
      <c r="D13" s="162" t="s">
        <v>317</v>
      </c>
      <c r="E13" s="163">
        <v>-1872040</v>
      </c>
      <c r="F13" s="163">
        <v>0</v>
      </c>
      <c r="G13" s="163">
        <f t="shared" si="0"/>
        <v>-1872040</v>
      </c>
      <c r="H13" s="65" t="s">
        <v>477</v>
      </c>
    </row>
    <row r="14" spans="2:8" s="10" customFormat="1" ht="27.6" customHeight="1">
      <c r="B14" s="165"/>
      <c r="C14" s="161" t="s">
        <v>483</v>
      </c>
      <c r="D14" s="162" t="s">
        <v>482</v>
      </c>
      <c r="E14" s="163">
        <v>2058420</v>
      </c>
      <c r="F14" s="163">
        <v>125653</v>
      </c>
      <c r="G14" s="163">
        <f t="shared" si="0"/>
        <v>1932767</v>
      </c>
      <c r="H14" s="65" t="s">
        <v>477</v>
      </c>
    </row>
    <row r="15" spans="2:8" s="10" customFormat="1" ht="27.6" customHeight="1">
      <c r="B15" s="165"/>
      <c r="C15" s="161" t="s">
        <v>260</v>
      </c>
      <c r="D15" s="162" t="s">
        <v>318</v>
      </c>
      <c r="E15" s="163">
        <v>498617</v>
      </c>
      <c r="F15" s="163">
        <v>438235</v>
      </c>
      <c r="G15" s="163">
        <f t="shared" si="0"/>
        <v>60382</v>
      </c>
      <c r="H15" s="65" t="s">
        <v>477</v>
      </c>
    </row>
    <row r="16" spans="2:8" s="10" customFormat="1" ht="27.6" customHeight="1">
      <c r="B16" s="165"/>
      <c r="C16" s="161" t="s">
        <v>261</v>
      </c>
      <c r="D16" s="162" t="s">
        <v>319</v>
      </c>
      <c r="E16" s="163">
        <v>668815</v>
      </c>
      <c r="F16" s="163">
        <v>166141</v>
      </c>
      <c r="G16" s="163">
        <f t="shared" si="0"/>
        <v>502674</v>
      </c>
      <c r="H16" s="65" t="s">
        <v>477</v>
      </c>
    </row>
    <row r="17" spans="2:8" s="10" customFormat="1" ht="27.6" customHeight="1">
      <c r="B17" s="165"/>
      <c r="C17" s="161" t="s">
        <v>484</v>
      </c>
      <c r="D17" s="162" t="s">
        <v>485</v>
      </c>
      <c r="E17" s="163">
        <v>2500000</v>
      </c>
      <c r="F17" s="163">
        <v>11806</v>
      </c>
      <c r="G17" s="163">
        <f t="shared" si="0"/>
        <v>2488194</v>
      </c>
      <c r="H17" s="65" t="s">
        <v>477</v>
      </c>
    </row>
    <row r="18" spans="2:8" s="10" customFormat="1" ht="27.6" customHeight="1">
      <c r="B18" s="165"/>
      <c r="C18" s="161" t="s">
        <v>297</v>
      </c>
      <c r="D18" s="162" t="s">
        <v>320</v>
      </c>
      <c r="E18" s="163">
        <v>4617758</v>
      </c>
      <c r="F18" s="163">
        <v>378070</v>
      </c>
      <c r="G18" s="163">
        <f t="shared" si="0"/>
        <v>4239688</v>
      </c>
      <c r="H18" s="65" t="s">
        <v>477</v>
      </c>
    </row>
    <row r="19" spans="2:8" s="10" customFormat="1" ht="27.6" customHeight="1">
      <c r="B19" s="166"/>
      <c r="C19" s="161" t="s">
        <v>298</v>
      </c>
      <c r="D19" s="162" t="s">
        <v>321</v>
      </c>
      <c r="E19" s="163">
        <v>1088435</v>
      </c>
      <c r="F19" s="163">
        <v>43553</v>
      </c>
      <c r="G19" s="163">
        <f t="shared" si="0"/>
        <v>1044882</v>
      </c>
      <c r="H19" s="65" t="s">
        <v>477</v>
      </c>
    </row>
    <row r="20" spans="2:8" s="10" customFormat="1" ht="27.6" customHeight="1">
      <c r="B20" s="166"/>
      <c r="C20" s="161" t="s">
        <v>299</v>
      </c>
      <c r="D20" s="162" t="s">
        <v>322</v>
      </c>
      <c r="E20" s="163">
        <v>5024</v>
      </c>
      <c r="F20" s="163">
        <v>0</v>
      </c>
      <c r="G20" s="163">
        <f t="shared" si="0"/>
        <v>5024</v>
      </c>
      <c r="H20" s="65" t="s">
        <v>477</v>
      </c>
    </row>
    <row r="21" spans="2:8" s="10" customFormat="1" ht="27.6" customHeight="1">
      <c r="B21" s="166"/>
      <c r="C21" s="161" t="s">
        <v>262</v>
      </c>
      <c r="D21" s="162" t="s">
        <v>323</v>
      </c>
      <c r="E21" s="163">
        <v>851779</v>
      </c>
      <c r="F21" s="163">
        <v>572086</v>
      </c>
      <c r="G21" s="163">
        <f t="shared" si="0"/>
        <v>279693</v>
      </c>
      <c r="H21" s="65" t="s">
        <v>477</v>
      </c>
    </row>
    <row r="22" spans="2:8" s="10" customFormat="1" ht="27.6" customHeight="1">
      <c r="B22" s="166"/>
      <c r="C22" s="161" t="s">
        <v>486</v>
      </c>
      <c r="D22" s="162" t="s">
        <v>487</v>
      </c>
      <c r="E22" s="163">
        <v>500000</v>
      </c>
      <c r="F22" s="163">
        <v>223293</v>
      </c>
      <c r="G22" s="163">
        <f aca="true" t="shared" si="1" ref="G22">SUM(E22-F22)</f>
        <v>276707</v>
      </c>
      <c r="H22" s="65" t="s">
        <v>477</v>
      </c>
    </row>
    <row r="23" spans="2:8" s="10" customFormat="1" ht="27.6" customHeight="1">
      <c r="B23" s="166"/>
      <c r="C23" s="161" t="s">
        <v>300</v>
      </c>
      <c r="D23" s="162" t="s">
        <v>324</v>
      </c>
      <c r="E23" s="163">
        <v>3990700</v>
      </c>
      <c r="F23" s="163">
        <v>1391744</v>
      </c>
      <c r="G23" s="163">
        <f t="shared" si="0"/>
        <v>2598956</v>
      </c>
      <c r="H23" s="65" t="s">
        <v>477</v>
      </c>
    </row>
    <row r="24" spans="2:8" s="10" customFormat="1" ht="27.6" customHeight="1">
      <c r="B24" s="166"/>
      <c r="C24" s="161" t="s">
        <v>301</v>
      </c>
      <c r="D24" s="162" t="s">
        <v>325</v>
      </c>
      <c r="E24" s="163">
        <v>4768604</v>
      </c>
      <c r="F24" s="163">
        <v>1604465</v>
      </c>
      <c r="G24" s="163">
        <f t="shared" si="0"/>
        <v>3164139</v>
      </c>
      <c r="H24" s="65" t="s">
        <v>477</v>
      </c>
    </row>
    <row r="25" spans="2:8" s="10" customFormat="1" ht="27.6" customHeight="1">
      <c r="B25" s="166"/>
      <c r="C25" s="161" t="s">
        <v>488</v>
      </c>
      <c r="D25" s="162" t="s">
        <v>489</v>
      </c>
      <c r="E25" s="163">
        <v>0</v>
      </c>
      <c r="F25" s="163">
        <v>647900</v>
      </c>
      <c r="G25" s="163">
        <f t="shared" si="0"/>
        <v>-647900</v>
      </c>
      <c r="H25" s="65" t="s">
        <v>477</v>
      </c>
    </row>
    <row r="26" spans="2:8" s="10" customFormat="1" ht="27.6" customHeight="1">
      <c r="B26" s="166"/>
      <c r="C26" s="161" t="s">
        <v>219</v>
      </c>
      <c r="D26" s="162" t="s">
        <v>326</v>
      </c>
      <c r="E26" s="163">
        <v>140000</v>
      </c>
      <c r="F26" s="163">
        <v>105000</v>
      </c>
      <c r="G26" s="163">
        <f t="shared" si="0"/>
        <v>35000</v>
      </c>
      <c r="H26" s="65" t="s">
        <v>477</v>
      </c>
    </row>
    <row r="27" spans="2:8" s="10" customFormat="1" ht="27.6" customHeight="1">
      <c r="B27" s="166"/>
      <c r="C27" s="161" t="s">
        <v>490</v>
      </c>
      <c r="D27" s="162" t="s">
        <v>491</v>
      </c>
      <c r="E27" s="163">
        <v>150000</v>
      </c>
      <c r="F27" s="163">
        <v>6471</v>
      </c>
      <c r="G27" s="163">
        <f t="shared" si="0"/>
        <v>143529</v>
      </c>
      <c r="H27" s="65" t="s">
        <v>477</v>
      </c>
    </row>
    <row r="28" spans="2:8" s="10" customFormat="1" ht="27.6" customHeight="1">
      <c r="B28" s="166"/>
      <c r="C28" s="161" t="s">
        <v>302</v>
      </c>
      <c r="D28" s="162" t="s">
        <v>327</v>
      </c>
      <c r="E28" s="163">
        <v>172991</v>
      </c>
      <c r="F28" s="163">
        <v>0</v>
      </c>
      <c r="G28" s="163">
        <f t="shared" si="0"/>
        <v>172991</v>
      </c>
      <c r="H28" s="65" t="s">
        <v>477</v>
      </c>
    </row>
    <row r="29" spans="2:8" s="10" customFormat="1" ht="27.6" customHeight="1">
      <c r="B29" s="166"/>
      <c r="C29" s="161" t="s">
        <v>492</v>
      </c>
      <c r="D29" s="162" t="s">
        <v>493</v>
      </c>
      <c r="E29" s="163">
        <v>508000</v>
      </c>
      <c r="F29" s="163">
        <v>608861</v>
      </c>
      <c r="G29" s="163">
        <f t="shared" si="0"/>
        <v>-100861</v>
      </c>
      <c r="H29" s="65" t="s">
        <v>477</v>
      </c>
    </row>
    <row r="30" spans="2:8" s="10" customFormat="1" ht="27.6" customHeight="1">
      <c r="B30" s="166"/>
      <c r="C30" s="161" t="s">
        <v>494</v>
      </c>
      <c r="D30" s="162" t="s">
        <v>495</v>
      </c>
      <c r="E30" s="163">
        <v>304800</v>
      </c>
      <c r="F30" s="163">
        <v>63303</v>
      </c>
      <c r="G30" s="163">
        <f t="shared" si="0"/>
        <v>241497</v>
      </c>
      <c r="H30" s="65" t="s">
        <v>477</v>
      </c>
    </row>
    <row r="31" spans="2:8" s="10" customFormat="1" ht="27.6" customHeight="1">
      <c r="B31" s="166"/>
      <c r="C31" s="161" t="s">
        <v>263</v>
      </c>
      <c r="D31" s="162" t="s">
        <v>496</v>
      </c>
      <c r="E31" s="163">
        <v>196687</v>
      </c>
      <c r="F31" s="163">
        <v>15794</v>
      </c>
      <c r="G31" s="163">
        <f t="shared" si="0"/>
        <v>180893</v>
      </c>
      <c r="H31" s="65" t="s">
        <v>477</v>
      </c>
    </row>
    <row r="32" spans="2:8" s="10" customFormat="1" ht="27.6" customHeight="1">
      <c r="B32" s="166"/>
      <c r="C32" s="161" t="s">
        <v>303</v>
      </c>
      <c r="D32" s="162" t="s">
        <v>328</v>
      </c>
      <c r="E32" s="163">
        <v>1535710</v>
      </c>
      <c r="F32" s="163">
        <v>274000</v>
      </c>
      <c r="G32" s="163">
        <f t="shared" si="0"/>
        <v>1261710</v>
      </c>
      <c r="H32" s="65" t="s">
        <v>477</v>
      </c>
    </row>
    <row r="33" spans="2:8" s="10" customFormat="1" ht="27.6" customHeight="1">
      <c r="B33" s="166"/>
      <c r="C33" s="161" t="s">
        <v>304</v>
      </c>
      <c r="D33" s="164" t="s">
        <v>329</v>
      </c>
      <c r="E33" s="163">
        <v>24006909</v>
      </c>
      <c r="F33" s="163">
        <v>23805035</v>
      </c>
      <c r="G33" s="163">
        <f t="shared" si="0"/>
        <v>201874</v>
      </c>
      <c r="H33" s="65" t="s">
        <v>477</v>
      </c>
    </row>
    <row r="34" spans="2:8" s="10" customFormat="1" ht="27.6" customHeight="1">
      <c r="B34" s="166"/>
      <c r="C34" s="193" t="s">
        <v>498</v>
      </c>
      <c r="D34" s="164" t="s">
        <v>497</v>
      </c>
      <c r="E34" s="163">
        <v>939963</v>
      </c>
      <c r="F34" s="163">
        <v>904450</v>
      </c>
      <c r="G34" s="163">
        <f t="shared" si="0"/>
        <v>35513</v>
      </c>
      <c r="H34" s="65" t="s">
        <v>477</v>
      </c>
    </row>
    <row r="35" spans="2:8" s="10" customFormat="1" ht="27.6" customHeight="1">
      <c r="B35" s="166"/>
      <c r="C35" s="161" t="s">
        <v>305</v>
      </c>
      <c r="D35" s="164" t="s">
        <v>330</v>
      </c>
      <c r="E35" s="163">
        <v>1099331</v>
      </c>
      <c r="F35" s="163">
        <v>914013</v>
      </c>
      <c r="G35" s="163">
        <f t="shared" si="0"/>
        <v>185318</v>
      </c>
      <c r="H35" s="65" t="s">
        <v>477</v>
      </c>
    </row>
    <row r="36" spans="1:8" s="10" customFormat="1" ht="27.6" customHeight="1">
      <c r="A36" s="10">
        <v>502</v>
      </c>
      <c r="B36" s="166"/>
      <c r="C36" s="161" t="s">
        <v>306</v>
      </c>
      <c r="D36" s="162" t="s">
        <v>331</v>
      </c>
      <c r="E36" s="163">
        <v>700000</v>
      </c>
      <c r="F36" s="163">
        <v>0</v>
      </c>
      <c r="G36" s="163">
        <f t="shared" si="0"/>
        <v>700000</v>
      </c>
      <c r="H36" s="65" t="s">
        <v>477</v>
      </c>
    </row>
    <row r="37" spans="2:8" s="10" customFormat="1" ht="27.6" customHeight="1">
      <c r="B37" s="166"/>
      <c r="C37" s="161" t="s">
        <v>151</v>
      </c>
      <c r="D37" s="164" t="s">
        <v>332</v>
      </c>
      <c r="E37" s="163">
        <v>67722</v>
      </c>
      <c r="F37" s="163">
        <v>0</v>
      </c>
      <c r="G37" s="163">
        <f t="shared" si="0"/>
        <v>67722</v>
      </c>
      <c r="H37" s="65" t="s">
        <v>477</v>
      </c>
    </row>
    <row r="38" spans="2:8" ht="27.6" customHeight="1">
      <c r="B38" s="66"/>
      <c r="C38" s="161" t="s">
        <v>307</v>
      </c>
      <c r="D38" s="162" t="s">
        <v>333</v>
      </c>
      <c r="E38" s="163">
        <v>2566217</v>
      </c>
      <c r="F38" s="163">
        <v>56819</v>
      </c>
      <c r="G38" s="163">
        <f t="shared" si="0"/>
        <v>2509398</v>
      </c>
      <c r="H38" s="65" t="s">
        <v>477</v>
      </c>
    </row>
    <row r="39" spans="2:8" ht="27.6" customHeight="1">
      <c r="B39" s="66"/>
      <c r="C39" s="161" t="s">
        <v>308</v>
      </c>
      <c r="D39" s="162" t="s">
        <v>334</v>
      </c>
      <c r="E39" s="163">
        <v>68514</v>
      </c>
      <c r="F39" s="163">
        <v>8400</v>
      </c>
      <c r="G39" s="163">
        <f t="shared" si="0"/>
        <v>60114</v>
      </c>
      <c r="H39" s="65" t="s">
        <v>477</v>
      </c>
    </row>
    <row r="40" spans="2:8" s="51" customFormat="1" ht="27.6" customHeight="1">
      <c r="B40" s="66"/>
      <c r="C40" s="161" t="s">
        <v>499</v>
      </c>
      <c r="D40" s="162" t="s">
        <v>500</v>
      </c>
      <c r="E40" s="163">
        <v>133660</v>
      </c>
      <c r="F40" s="163">
        <v>0</v>
      </c>
      <c r="G40" s="163">
        <f t="shared" si="0"/>
        <v>133660</v>
      </c>
      <c r="H40" s="65" t="s">
        <v>477</v>
      </c>
    </row>
    <row r="41" spans="2:8" ht="27.6" customHeight="1">
      <c r="B41" s="66"/>
      <c r="C41" s="161" t="s">
        <v>309</v>
      </c>
      <c r="D41" s="162" t="s">
        <v>335</v>
      </c>
      <c r="E41" s="163">
        <v>1677564</v>
      </c>
      <c r="F41" s="163">
        <v>3022649</v>
      </c>
      <c r="G41" s="163">
        <f t="shared" si="0"/>
        <v>-1345085</v>
      </c>
      <c r="H41" s="65" t="s">
        <v>477</v>
      </c>
    </row>
    <row r="42" spans="2:8" ht="27.6" customHeight="1">
      <c r="B42" s="66"/>
      <c r="C42" s="161" t="s">
        <v>310</v>
      </c>
      <c r="D42" s="162" t="s">
        <v>336</v>
      </c>
      <c r="E42" s="163">
        <v>5320224</v>
      </c>
      <c r="F42" s="163">
        <v>3703716</v>
      </c>
      <c r="G42" s="163">
        <f t="shared" si="0"/>
        <v>1616508</v>
      </c>
      <c r="H42" s="65" t="s">
        <v>477</v>
      </c>
    </row>
    <row r="43" spans="2:8" s="51" customFormat="1" ht="27.6" customHeight="1">
      <c r="B43" s="66"/>
      <c r="C43" s="161" t="s">
        <v>501</v>
      </c>
      <c r="D43" s="162" t="s">
        <v>502</v>
      </c>
      <c r="E43" s="163">
        <v>508000</v>
      </c>
      <c r="F43" s="163">
        <v>346445</v>
      </c>
      <c r="G43" s="163">
        <f t="shared" si="0"/>
        <v>161555</v>
      </c>
      <c r="H43" s="65" t="s">
        <v>477</v>
      </c>
    </row>
    <row r="44" spans="2:8" ht="27.6" customHeight="1">
      <c r="B44" s="66"/>
      <c r="C44" s="161" t="s">
        <v>311</v>
      </c>
      <c r="D44" s="162" t="s">
        <v>337</v>
      </c>
      <c r="E44" s="163">
        <v>3225687</v>
      </c>
      <c r="F44" s="163">
        <v>828918</v>
      </c>
      <c r="G44" s="163">
        <f t="shared" si="0"/>
        <v>2396769</v>
      </c>
      <c r="H44" s="65" t="s">
        <v>477</v>
      </c>
    </row>
    <row r="45" spans="2:8" s="51" customFormat="1" ht="27.6" customHeight="1">
      <c r="B45" s="66"/>
      <c r="C45" s="161" t="s">
        <v>503</v>
      </c>
      <c r="D45" s="162" t="s">
        <v>504</v>
      </c>
      <c r="E45" s="163">
        <v>609600</v>
      </c>
      <c r="F45" s="163">
        <v>1026943</v>
      </c>
      <c r="G45" s="163">
        <f t="shared" si="0"/>
        <v>-417343</v>
      </c>
      <c r="H45" s="65" t="s">
        <v>477</v>
      </c>
    </row>
    <row r="46" spans="2:8" s="51" customFormat="1" ht="27.6" customHeight="1">
      <c r="B46" s="66"/>
      <c r="C46" s="161" t="s">
        <v>505</v>
      </c>
      <c r="D46" s="162" t="s">
        <v>506</v>
      </c>
      <c r="E46" s="163">
        <v>360</v>
      </c>
      <c r="F46" s="163">
        <v>0</v>
      </c>
      <c r="G46" s="163">
        <v>360</v>
      </c>
      <c r="H46" s="65" t="s">
        <v>477</v>
      </c>
    </row>
    <row r="47" spans="2:8" s="51" customFormat="1" ht="27.6" customHeight="1">
      <c r="B47" s="66"/>
      <c r="C47" s="161" t="s">
        <v>507</v>
      </c>
      <c r="D47" s="162" t="s">
        <v>508</v>
      </c>
      <c r="E47" s="163">
        <v>2900000</v>
      </c>
      <c r="F47" s="163">
        <v>2695022</v>
      </c>
      <c r="G47" s="163">
        <f t="shared" si="0"/>
        <v>204978</v>
      </c>
      <c r="H47" s="65" t="s">
        <v>477</v>
      </c>
    </row>
    <row r="48" spans="2:8" s="51" customFormat="1" ht="27.6" customHeight="1">
      <c r="B48" s="66"/>
      <c r="C48" s="161" t="s">
        <v>509</v>
      </c>
      <c r="D48" s="162" t="s">
        <v>510</v>
      </c>
      <c r="E48" s="163">
        <v>400000</v>
      </c>
      <c r="F48" s="163">
        <v>0</v>
      </c>
      <c r="G48" s="163">
        <f t="shared" si="0"/>
        <v>400000</v>
      </c>
      <c r="H48" s="65" t="s">
        <v>477</v>
      </c>
    </row>
    <row r="49" spans="2:8" s="51" customFormat="1" ht="27.6" customHeight="1">
      <c r="B49" s="66"/>
      <c r="C49" s="161" t="s">
        <v>511</v>
      </c>
      <c r="D49" s="162" t="s">
        <v>512</v>
      </c>
      <c r="E49" s="163">
        <v>2000000</v>
      </c>
      <c r="F49" s="163">
        <v>121358</v>
      </c>
      <c r="G49" s="163">
        <f t="shared" si="0"/>
        <v>1878642</v>
      </c>
      <c r="H49" s="65" t="s">
        <v>477</v>
      </c>
    </row>
    <row r="50" spans="2:8" s="51" customFormat="1" ht="27.6" customHeight="1">
      <c r="B50" s="66"/>
      <c r="C50" s="161" t="s">
        <v>513</v>
      </c>
      <c r="D50" s="162" t="s">
        <v>514</v>
      </c>
      <c r="E50" s="163">
        <v>0</v>
      </c>
      <c r="F50" s="163">
        <v>85668</v>
      </c>
      <c r="G50" s="163">
        <f t="shared" si="0"/>
        <v>-85668</v>
      </c>
      <c r="H50" s="65" t="s">
        <v>477</v>
      </c>
    </row>
    <row r="51" spans="2:8" ht="27.6" customHeight="1">
      <c r="B51" s="66"/>
      <c r="C51" s="161" t="s">
        <v>220</v>
      </c>
      <c r="D51" s="162" t="s">
        <v>338</v>
      </c>
      <c r="E51" s="163">
        <v>1834105</v>
      </c>
      <c r="F51" s="163">
        <v>342071</v>
      </c>
      <c r="G51" s="163">
        <f t="shared" si="0"/>
        <v>1492034</v>
      </c>
      <c r="H51" s="65" t="s">
        <v>477</v>
      </c>
    </row>
    <row r="52" spans="2:8" ht="27.6" customHeight="1">
      <c r="B52" s="66"/>
      <c r="C52" s="161" t="s">
        <v>312</v>
      </c>
      <c r="D52" s="162" t="s">
        <v>339</v>
      </c>
      <c r="E52" s="163">
        <v>6241701</v>
      </c>
      <c r="F52" s="163">
        <v>1685706</v>
      </c>
      <c r="G52" s="163">
        <f t="shared" si="0"/>
        <v>4555995</v>
      </c>
      <c r="H52" s="65" t="s">
        <v>477</v>
      </c>
    </row>
    <row r="53" spans="2:8" ht="27.6" customHeight="1">
      <c r="B53" s="66"/>
      <c r="C53" s="161" t="s">
        <v>313</v>
      </c>
      <c r="D53" s="162" t="s">
        <v>340</v>
      </c>
      <c r="E53" s="163">
        <v>569686</v>
      </c>
      <c r="F53" s="163">
        <v>312095</v>
      </c>
      <c r="G53" s="163">
        <f t="shared" si="0"/>
        <v>257591</v>
      </c>
      <c r="H53" s="65" t="s">
        <v>477</v>
      </c>
    </row>
    <row r="54" spans="2:8" ht="27.6" customHeight="1">
      <c r="B54" s="38"/>
      <c r="C54" s="38" t="s">
        <v>9</v>
      </c>
      <c r="D54" s="160"/>
      <c r="E54" s="86">
        <f>SUM(E8:E53)</f>
        <v>81619080</v>
      </c>
      <c r="F54" s="86">
        <f aca="true" t="shared" si="2" ref="F54:G54">SUM(F8:F53)</f>
        <v>47801017</v>
      </c>
      <c r="G54" s="86">
        <f t="shared" si="2"/>
        <v>33818063</v>
      </c>
      <c r="H54" s="167"/>
    </row>
    <row r="55" spans="5:7" ht="18.6" customHeight="1">
      <c r="E55" s="36"/>
      <c r="F55" s="36"/>
      <c r="G55" s="36"/>
    </row>
    <row r="56" spans="5:7" ht="12.75">
      <c r="E56" s="36"/>
      <c r="F56" s="36"/>
      <c r="G56" s="36"/>
    </row>
    <row r="57" spans="5:7" ht="12.75">
      <c r="E57" s="36"/>
      <c r="F57" s="36"/>
      <c r="G57" s="36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157650-16 Sag nr. 2661-16&amp;R&amp;P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Johan Brøndsted</cp:lastModifiedBy>
  <cp:lastPrinted>2017-03-30T05:32:41Z</cp:lastPrinted>
  <dcterms:created xsi:type="dcterms:W3CDTF">2008-01-30T07:27:00Z</dcterms:created>
  <dcterms:modified xsi:type="dcterms:W3CDTF">2017-03-30T08:19:38Z</dcterms:modified>
  <cp:category/>
  <cp:version/>
  <cp:contentType/>
  <cp:contentStatus/>
</cp:coreProperties>
</file>